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Oliver\Desktop\"/>
    </mc:Choice>
  </mc:AlternateContent>
  <bookViews>
    <workbookView xWindow="1140" yWindow="2280" windowWidth="21900" windowHeight="14340" tabRatio="716"/>
  </bookViews>
  <sheets>
    <sheet name="Tippgemeinschaft (Einzeltipps)" sheetId="6" r:id="rId1"/>
    <sheet name="Tippgemeinschaft (Vollsysteme)" sheetId="7" r:id="rId2"/>
  </sheets>
  <definedNames>
    <definedName name="_Fill" localSheetId="0" hidden="1">#REF!</definedName>
    <definedName name="_Fill" localSheetId="1" hidden="1">#REF!</definedName>
    <definedName name="_Fill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7" l="1"/>
  <c r="A5" i="7"/>
  <c r="A6" i="7"/>
  <c r="A7" i="7"/>
  <c r="A8" i="7"/>
  <c r="A9" i="7"/>
  <c r="A10" i="7"/>
  <c r="A11" i="7"/>
  <c r="A12" i="7"/>
  <c r="A4" i="7"/>
  <c r="F25" i="7" l="1"/>
  <c r="E26" i="6" l="1"/>
  <c r="E22" i="6"/>
  <c r="E30" i="6"/>
  <c r="E29" i="6"/>
  <c r="E28" i="6"/>
  <c r="E27" i="6"/>
  <c r="G27" i="6" s="1"/>
  <c r="G26" i="6"/>
  <c r="E25" i="6"/>
  <c r="E24" i="6"/>
  <c r="E23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G39" i="6"/>
  <c r="G38" i="6"/>
  <c r="G37" i="6"/>
  <c r="G36" i="6"/>
  <c r="G35" i="6"/>
  <c r="G34" i="6"/>
  <c r="G33" i="6"/>
  <c r="G32" i="6"/>
  <c r="G31" i="6"/>
  <c r="G30" i="6"/>
  <c r="G28" i="6"/>
  <c r="G25" i="6"/>
  <c r="G24" i="6"/>
  <c r="G21" i="6"/>
  <c r="G20" i="6"/>
  <c r="A23" i="6" l="1"/>
  <c r="A24" i="6"/>
  <c r="A25" i="6"/>
  <c r="A26" i="6"/>
  <c r="A27" i="6"/>
  <c r="A28" i="6"/>
  <c r="A29" i="6"/>
  <c r="A30" i="6"/>
  <c r="A22" i="6"/>
  <c r="A32" i="6"/>
  <c r="A33" i="6"/>
  <c r="A34" i="6"/>
  <c r="A35" i="6"/>
  <c r="A36" i="6"/>
  <c r="A37" i="6"/>
  <c r="A38" i="6"/>
  <c r="A39" i="6"/>
  <c r="A31" i="6"/>
  <c r="A21" i="6"/>
  <c r="A20" i="6"/>
  <c r="S23" i="6" l="1"/>
  <c r="K23" i="6" s="1"/>
  <c r="S27" i="6"/>
  <c r="K27" i="6" s="1"/>
  <c r="S22" i="6"/>
  <c r="K22" i="6" s="1"/>
  <c r="S24" i="6"/>
  <c r="K24" i="6" s="1"/>
  <c r="S28" i="6"/>
  <c r="K28" i="6" s="1"/>
  <c r="S30" i="6"/>
  <c r="K30" i="6" s="1"/>
  <c r="S25" i="6"/>
  <c r="K25" i="6" s="1"/>
  <c r="S29" i="6"/>
  <c r="K29" i="6" s="1"/>
  <c r="S26" i="6"/>
  <c r="K26" i="6" s="1"/>
  <c r="A11" i="6"/>
  <c r="A4" i="6"/>
  <c r="A13" i="6"/>
  <c r="A9" i="6"/>
  <c r="A12" i="6"/>
  <c r="A8" i="6"/>
  <c r="A5" i="6"/>
  <c r="A10" i="6"/>
  <c r="A6" i="6"/>
  <c r="A7" i="6"/>
  <c r="K13" i="6"/>
  <c r="K12" i="6"/>
  <c r="K11" i="6"/>
  <c r="K10" i="6"/>
  <c r="K9" i="6"/>
  <c r="K8" i="6"/>
  <c r="K7" i="6"/>
  <c r="K6" i="6"/>
  <c r="K5" i="6"/>
  <c r="K4" i="6"/>
  <c r="E13" i="6"/>
  <c r="I13" i="6" s="1"/>
  <c r="E12" i="6"/>
  <c r="I12" i="6" s="1"/>
  <c r="E11" i="6"/>
  <c r="I11" i="6" s="1"/>
  <c r="E10" i="6"/>
  <c r="I10" i="6" s="1"/>
  <c r="E9" i="6"/>
  <c r="I9" i="6" s="1"/>
  <c r="E8" i="6"/>
  <c r="I8" i="6" s="1"/>
  <c r="E7" i="6"/>
  <c r="I7" i="6" s="1"/>
  <c r="E6" i="6"/>
  <c r="I6" i="6" s="1"/>
  <c r="E5" i="6"/>
  <c r="I5" i="6" s="1"/>
  <c r="G22" i="6"/>
  <c r="G23" i="6"/>
  <c r="E4" i="6" l="1"/>
  <c r="I4" i="6" s="1"/>
  <c r="G29" i="6"/>
  <c r="H13" i="6" l="1"/>
  <c r="H12" i="6"/>
  <c r="H11" i="6"/>
  <c r="H10" i="6"/>
  <c r="G13" i="7"/>
  <c r="G12" i="7"/>
  <c r="G11" i="7"/>
  <c r="G10" i="7"/>
  <c r="G9" i="7"/>
  <c r="G8" i="7"/>
  <c r="G7" i="7"/>
  <c r="G6" i="7"/>
  <c r="G5" i="7"/>
  <c r="G4" i="7"/>
  <c r="K4" i="7" s="1"/>
  <c r="H4" i="6" l="1"/>
  <c r="H6" i="6"/>
  <c r="H8" i="6"/>
  <c r="H7" i="6"/>
  <c r="H9" i="6"/>
  <c r="H5" i="6"/>
  <c r="H13" i="7"/>
  <c r="J13" i="7" s="1"/>
  <c r="H12" i="7"/>
  <c r="J12" i="7" s="1"/>
  <c r="H11" i="7"/>
  <c r="J11" i="7" s="1"/>
  <c r="H10" i="7"/>
  <c r="J10" i="7" s="1"/>
  <c r="H9" i="7"/>
  <c r="J9" i="7" s="1"/>
  <c r="H8" i="7"/>
  <c r="J8" i="7" s="1"/>
  <c r="H7" i="7"/>
  <c r="J7" i="7" s="1"/>
  <c r="H6" i="7"/>
  <c r="J6" i="7" s="1"/>
  <c r="H5" i="7"/>
  <c r="J5" i="7" s="1"/>
  <c r="H4" i="7"/>
  <c r="J4" i="7" s="1"/>
  <c r="K13" i="7"/>
  <c r="K12" i="7"/>
  <c r="K11" i="7"/>
  <c r="K10" i="7"/>
  <c r="K9" i="7"/>
  <c r="K8" i="7"/>
  <c r="K7" i="7"/>
  <c r="K6" i="7"/>
  <c r="K5" i="7"/>
  <c r="H14" i="7" l="1"/>
  <c r="F29" i="7"/>
  <c r="F28" i="7"/>
  <c r="F27" i="7" l="1"/>
  <c r="F26" i="7"/>
  <c r="F24" i="7"/>
  <c r="F23" i="7"/>
  <c r="F14" i="7"/>
  <c r="L13" i="7"/>
  <c r="L12" i="7"/>
  <c r="L11" i="7"/>
  <c r="L10" i="7"/>
  <c r="L5" i="7" l="1"/>
  <c r="L4" i="7"/>
  <c r="L9" i="7"/>
  <c r="L7" i="7"/>
  <c r="L6" i="7"/>
  <c r="L8" i="7"/>
  <c r="J14" i="7"/>
  <c r="C14" i="7" s="1"/>
  <c r="L14" i="7" l="1"/>
  <c r="K14" i="7" s="1"/>
  <c r="J11" i="6"/>
  <c r="J12" i="6"/>
  <c r="J13" i="6"/>
  <c r="J10" i="6"/>
  <c r="K14" i="6" l="1"/>
  <c r="H14" i="6"/>
  <c r="F14" i="6"/>
  <c r="J4" i="6" l="1"/>
  <c r="J8" i="6"/>
  <c r="J9" i="6"/>
  <c r="J7" i="6" l="1"/>
  <c r="J6" i="6" l="1"/>
  <c r="J5" i="6"/>
  <c r="C14" i="6"/>
  <c r="J14" i="6" l="1"/>
  <c r="I14" i="6" s="1"/>
</calcChain>
</file>

<file path=xl/sharedStrings.xml><?xml version="1.0" encoding="utf-8"?>
<sst xmlns="http://schemas.openxmlformats.org/spreadsheetml/2006/main" count="81" uniqueCount="43">
  <si>
    <t>LOTTO 6aus49</t>
  </si>
  <si>
    <t>EuroJackpot</t>
  </si>
  <si>
    <t>Ø AQ</t>
  </si>
  <si>
    <t>EuroMillions</t>
  </si>
  <si>
    <t>© Copyright 2023 by Lottoexperte (www.lotteriecheck.de) - Alle Rechte vorbehalten!</t>
  </si>
  <si>
    <t>An-
teile</t>
  </si>
  <si>
    <t>Aufpreis:</t>
  </si>
  <si>
    <t>Preis</t>
  </si>
  <si>
    <t>Gewinn-
Chance</t>
  </si>
  <si>
    <t>Fairer
Preis</t>
  </si>
  <si>
    <t>Lotterie</t>
  </si>
  <si>
    <t>SuperLotto</t>
  </si>
  <si>
    <t>Ø Ge-
winn</t>
  </si>
  <si>
    <t>Zusatzlotterie plus 5</t>
  </si>
  <si>
    <t>Zusatzlotterie SUPER 6</t>
  </si>
  <si>
    <t>Zusatzlotterie Spiel 77</t>
  </si>
  <si>
    <t>GlücksSpirale (1/1)</t>
  </si>
  <si>
    <t>GlücksSpirale (1/2)</t>
  </si>
  <si>
    <t>GlücksSpirale (1/5)</t>
  </si>
  <si>
    <t>Anzahl
Spiele</t>
  </si>
  <si>
    <t>Gewinnchance</t>
  </si>
  <si>
    <t>Tippgemeinschaft</t>
  </si>
  <si>
    <t>Anzahl
Tipps</t>
  </si>
  <si>
    <t>PowerBall</t>
  </si>
  <si>
    <t>MegaMillions</t>
  </si>
  <si>
    <t>x</t>
  </si>
  <si>
    <r>
      <rPr>
        <b/>
        <u/>
        <sz val="10"/>
        <color rgb="FF800000"/>
        <rFont val="Segoe UI"/>
        <family val="2"/>
      </rPr>
      <t>Rechtliche Hinweise:</t>
    </r>
    <r>
      <rPr>
        <b/>
        <sz val="10"/>
        <color rgb="FF800000"/>
        <rFont val="Segoe UI"/>
        <family val="2"/>
      </rPr>
      <t xml:space="preserve"> Dieser Rechner darf nur für private Zwecke verwendet werden. Eine Weitergabe dieser Excel-Datei an andere Personen darf nur </t>
    </r>
    <r>
      <rPr>
        <b/>
        <u/>
        <sz val="10"/>
        <color rgb="FF800000"/>
        <rFont val="Segoe UI"/>
        <family val="2"/>
      </rPr>
      <t>unverändert</t>
    </r>
    <r>
      <rPr>
        <b/>
        <sz val="10"/>
        <color rgb="FF800000"/>
        <rFont val="Segoe UI"/>
        <family val="2"/>
      </rPr>
      <t xml:space="preserve"> und </t>
    </r>
    <r>
      <rPr>
        <b/>
        <u/>
        <sz val="10"/>
        <color rgb="FF800000"/>
        <rFont val="Segoe UI"/>
        <family val="2"/>
      </rPr>
      <t>kostenlos</t>
    </r>
    <r>
      <rPr>
        <b/>
        <sz val="10"/>
        <color rgb="FF800000"/>
        <rFont val="Segoe UI"/>
        <family val="2"/>
      </rPr>
      <t xml:space="preserve"> erfolgen! </t>
    </r>
  </si>
  <si>
    <t>Ø Gewinn</t>
  </si>
  <si>
    <t>Anzahl
NZ *</t>
  </si>
  <si>
    <t>Anzahl
SZ *</t>
  </si>
  <si>
    <t>Tipp-
preis</t>
  </si>
  <si>
    <r>
      <rPr>
        <b/>
        <u/>
        <sz val="10"/>
        <color rgb="FF800000"/>
        <rFont val="Segoe UI"/>
        <family val="2"/>
      </rPr>
      <t xml:space="preserve">Rechtliche Hinweise:
</t>
    </r>
    <r>
      <rPr>
        <b/>
        <sz val="10"/>
        <color rgb="FF800000"/>
        <rFont val="Segoe UI"/>
        <family val="2"/>
      </rPr>
      <t xml:space="preserve">Dieser Rechner darf nur für private Zwecke verwendet werden. Eine Weitergabe dieser Excel-Datei an andere Personen darf nur </t>
    </r>
    <r>
      <rPr>
        <b/>
        <u/>
        <sz val="10"/>
        <color rgb="FF800000"/>
        <rFont val="Segoe UI"/>
        <family val="2"/>
      </rPr>
      <t>unverändert</t>
    </r>
    <r>
      <rPr>
        <b/>
        <sz val="10"/>
        <color rgb="FF800000"/>
        <rFont val="Segoe UI"/>
        <family val="2"/>
      </rPr>
      <t xml:space="preserve"> und </t>
    </r>
    <r>
      <rPr>
        <b/>
        <u/>
        <sz val="10"/>
        <color rgb="FF800000"/>
        <rFont val="Segoe UI"/>
        <family val="2"/>
      </rPr>
      <t>kostenlos</t>
    </r>
    <r>
      <rPr>
        <b/>
        <sz val="10"/>
        <color rgb="FF800000"/>
        <rFont val="Segoe UI"/>
        <family val="2"/>
      </rPr>
      <t xml:space="preserve"> erfolgen! </t>
    </r>
  </si>
  <si>
    <t xml:space="preserve">* NZ = Normalzahlen / SZ = Sonderzahlen ("Superzahl" bei LOTTO 6aus49, "Eurozahl" bei EuroJackpot, "Sternzahl" bei EuroMillions, "Powerball" bei PowerBall und "Megaball" bei MegaMillions) </t>
  </si>
  <si>
    <t>LOTTO 6aus45 (AT)</t>
  </si>
  <si>
    <t>KENO Typ 2</t>
  </si>
  <si>
    <t>KENO Typ 3</t>
  </si>
  <si>
    <t>KENO Typ 4</t>
  </si>
  <si>
    <t>KENO Typ 5</t>
  </si>
  <si>
    <t>KENO Typ 6</t>
  </si>
  <si>
    <t>KENO Typ 7</t>
  </si>
  <si>
    <t>KENO Typ 8</t>
  </si>
  <si>
    <t>KENO Typ 9</t>
  </si>
  <si>
    <t>KENO Typ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</si>
</sst>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&quot;Preis:&quot;\ #,##0.00\ &quot;€&quot;;[Red]\-#,##0.00\ &quot;€&quot;"/>
    <numFmt numFmtId="166" formatCode="#,##0.00%"/>
    <numFmt numFmtId="167" formatCode="&quot;x&quot;0"/>
    <numFmt numFmtId="168" formatCode="0.000000000000000"/>
  </numFmts>
  <fonts count="16" x14ac:knownFonts="1">
    <font>
      <sz val="10"/>
      <name val="Arial"/>
    </font>
    <font>
      <sz val="10"/>
      <name val="Arial"/>
      <family val="2"/>
    </font>
    <font>
      <sz val="10"/>
      <name val="Courier"/>
    </font>
    <font>
      <b/>
      <sz val="10"/>
      <name val="Segoe UI"/>
      <family val="2"/>
    </font>
    <font>
      <b/>
      <sz val="10"/>
      <color indexed="9"/>
      <name val="Segoe UI"/>
      <family val="2"/>
    </font>
    <font>
      <b/>
      <sz val="10"/>
      <color theme="0"/>
      <name val="Segoe UI"/>
      <family val="2"/>
    </font>
    <font>
      <b/>
      <sz val="10"/>
      <color rgb="FFCCFFFF"/>
      <name val="Segoe UI"/>
      <family val="2"/>
    </font>
    <font>
      <b/>
      <sz val="10"/>
      <color rgb="FF800000"/>
      <name val="Segoe UI"/>
      <family val="2"/>
    </font>
    <font>
      <b/>
      <u/>
      <sz val="10"/>
      <color rgb="FF800000"/>
      <name val="Segoe UI"/>
      <family val="2"/>
    </font>
    <font>
      <b/>
      <sz val="10"/>
      <color indexed="45"/>
      <name val="Segoe UI"/>
      <family val="2"/>
    </font>
    <font>
      <b/>
      <sz val="10"/>
      <color theme="2"/>
      <name val="Segoe UI"/>
      <family val="2"/>
    </font>
    <font>
      <sz val="10"/>
      <color theme="6" tint="-0.24994659260841701"/>
      <name val="Segoe UI"/>
      <family val="2"/>
    </font>
    <font>
      <b/>
      <sz val="8"/>
      <color theme="6" tint="-0.249977111117893"/>
      <name val="Segoe UI"/>
      <family val="2"/>
    </font>
    <font>
      <b/>
      <sz val="10"/>
      <color rgb="FFC00000"/>
      <name val="Segoe UI"/>
      <family val="2"/>
    </font>
    <font>
      <sz val="8"/>
      <color theme="0"/>
      <name val="Segoe UI"/>
      <family val="2"/>
    </font>
    <font>
      <b/>
      <sz val="8"/>
      <color theme="0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CECD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9B"/>
        <bgColor indexed="64"/>
      </patternFill>
    </fill>
    <fill>
      <patternFill patternType="solid">
        <fgColor rgb="FFE6CC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5F5F5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1"/>
      </right>
      <top/>
      <bottom/>
      <diagonal/>
    </border>
    <border>
      <left style="thin">
        <color indexed="9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1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 style="thin">
        <color indexed="9"/>
      </diagonal>
    </border>
    <border>
      <left/>
      <right/>
      <top style="medium">
        <color auto="1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5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4" fillId="8" borderId="5" xfId="0" applyFont="1" applyFill="1" applyBorder="1" applyAlignment="1">
      <alignment vertical="center"/>
    </xf>
    <xf numFmtId="164" fontId="4" fillId="8" borderId="21" xfId="0" applyNumberFormat="1" applyFont="1" applyFill="1" applyBorder="1" applyAlignment="1">
      <alignment horizontal="center" vertical="center" shrinkToFit="1"/>
    </xf>
    <xf numFmtId="166" fontId="9" fillId="8" borderId="17" xfId="0" applyNumberFormat="1" applyFont="1" applyFill="1" applyBorder="1" applyAlignment="1">
      <alignment horizontal="left" vertical="center" shrinkToFit="1"/>
    </xf>
    <xf numFmtId="164" fontId="4" fillId="8" borderId="30" xfId="0" applyNumberFormat="1" applyFont="1" applyFill="1" applyBorder="1" applyAlignment="1">
      <alignment horizontal="center" vertical="center" shrinkToFit="1"/>
    </xf>
    <xf numFmtId="10" fontId="4" fillId="8" borderId="26" xfId="0" applyNumberFormat="1" applyFont="1" applyFill="1" applyBorder="1" applyAlignment="1">
      <alignment horizontal="center" vertical="center" shrinkToFit="1"/>
    </xf>
    <xf numFmtId="10" fontId="4" fillId="8" borderId="4" xfId="0" applyNumberFormat="1" applyFont="1" applyFill="1" applyBorder="1" applyAlignment="1">
      <alignment horizontal="center" vertical="center" shrinkToFit="1"/>
    </xf>
    <xf numFmtId="3" fontId="4" fillId="8" borderId="17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10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 applyProtection="1">
      <alignment horizontal="center" vertical="center" shrinkToFit="1"/>
      <protection locked="0"/>
    </xf>
    <xf numFmtId="4" fontId="4" fillId="8" borderId="31" xfId="0" applyNumberFormat="1" applyFont="1" applyFill="1" applyBorder="1" applyAlignment="1">
      <alignment horizontal="center" vertical="center" shrinkToFit="1"/>
    </xf>
    <xf numFmtId="3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/>
    <xf numFmtId="0" fontId="3" fillId="0" borderId="32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3" fontId="3" fillId="16" borderId="1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 applyProtection="1">
      <alignment horizontal="center" vertical="center" shrinkToFit="1"/>
      <protection locked="0"/>
    </xf>
    <xf numFmtId="164" fontId="3" fillId="16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167" fontId="3" fillId="11" borderId="1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Alignment="1">
      <alignment horizontal="left" indent="1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10" fontId="3" fillId="11" borderId="1" xfId="0" applyNumberFormat="1" applyFont="1" applyFill="1" applyBorder="1" applyAlignment="1">
      <alignment horizontal="center" vertical="center" shrinkToFit="1"/>
    </xf>
    <xf numFmtId="10" fontId="3" fillId="10" borderId="1" xfId="0" applyNumberFormat="1" applyFont="1" applyFill="1" applyBorder="1" applyAlignment="1">
      <alignment horizontal="center" vertical="center" shrinkToFit="1"/>
    </xf>
    <xf numFmtId="10" fontId="3" fillId="1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11" borderId="5" xfId="0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>
      <alignment horizontal="center" vertical="center"/>
    </xf>
    <xf numFmtId="166" fontId="9" fillId="8" borderId="12" xfId="0" applyNumberFormat="1" applyFont="1" applyFill="1" applyBorder="1" applyAlignment="1">
      <alignment horizontal="left" vertical="center" shrinkToFit="1"/>
    </xf>
    <xf numFmtId="166" fontId="9" fillId="8" borderId="11" xfId="0" applyNumberFormat="1" applyFont="1" applyFill="1" applyBorder="1" applyAlignment="1">
      <alignment horizontal="left" vertical="center" shrinkToFit="1"/>
    </xf>
    <xf numFmtId="10" fontId="3" fillId="13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wrapText="1" shrinkToFit="1"/>
      <protection locked="0"/>
    </xf>
    <xf numFmtId="0" fontId="5" fillId="2" borderId="6" xfId="0" applyFont="1" applyFill="1" applyBorder="1" applyAlignment="1" applyProtection="1">
      <alignment horizontal="center" vertical="center" wrapText="1" shrinkToFit="1"/>
      <protection locked="0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wrapText="1" shrinkToFit="1"/>
    </xf>
    <xf numFmtId="0" fontId="4" fillId="2" borderId="25" xfId="0" applyFont="1" applyFill="1" applyBorder="1" applyAlignment="1">
      <alignment horizontal="center" vertical="center" shrinkToFit="1"/>
    </xf>
    <xf numFmtId="10" fontId="3" fillId="15" borderId="1" xfId="0" applyNumberFormat="1" applyFont="1" applyFill="1" applyBorder="1" applyAlignment="1">
      <alignment horizontal="center" vertical="center" shrinkToFit="1"/>
    </xf>
    <xf numFmtId="10" fontId="3" fillId="13" borderId="1" xfId="0" applyNumberFormat="1" applyFont="1" applyFill="1" applyBorder="1" applyAlignment="1">
      <alignment horizontal="center" vertical="center" shrinkToFit="1"/>
    </xf>
    <xf numFmtId="10" fontId="3" fillId="14" borderId="1" xfId="0" applyNumberFormat="1" applyFont="1" applyFill="1" applyBorder="1" applyAlignment="1">
      <alignment horizontal="center" vertical="center" shrinkToFit="1"/>
    </xf>
    <xf numFmtId="0" fontId="5" fillId="8" borderId="24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8" fontId="3" fillId="11" borderId="1" xfId="0" applyNumberFormat="1" applyFont="1" applyFill="1" applyBorder="1" applyAlignment="1" applyProtection="1">
      <alignment horizontal="center" vertical="center" shrinkToFit="1"/>
      <protection locked="0"/>
    </xf>
    <xf numFmtId="8" fontId="3" fillId="9" borderId="1" xfId="0" applyNumberFormat="1" applyFont="1" applyFill="1" applyBorder="1" applyAlignment="1" applyProtection="1">
      <alignment horizontal="center" vertical="center" shrinkToFit="1"/>
      <protection locked="0"/>
    </xf>
    <xf numFmtId="8" fontId="3" fillId="7" borderId="1" xfId="0" applyNumberFormat="1" applyFont="1" applyFill="1" applyBorder="1" applyAlignment="1" applyProtection="1">
      <alignment horizontal="center" vertical="center" shrinkToFit="1"/>
      <protection locked="0"/>
    </xf>
    <xf numFmtId="10" fontId="3" fillId="6" borderId="1" xfId="0" applyNumberFormat="1" applyFont="1" applyFill="1" applyBorder="1" applyAlignment="1">
      <alignment horizontal="center" vertical="center" shrinkToFit="1"/>
    </xf>
    <xf numFmtId="10" fontId="3" fillId="9" borderId="1" xfId="0" applyNumberFormat="1" applyFont="1" applyFill="1" applyBorder="1" applyAlignment="1">
      <alignment horizontal="center" vertical="center" shrinkToFit="1"/>
    </xf>
    <xf numFmtId="10" fontId="3" fillId="5" borderId="1" xfId="0" applyNumberFormat="1" applyFont="1" applyFill="1" applyBorder="1" applyAlignment="1">
      <alignment horizontal="center" vertical="center" shrinkToFit="1"/>
    </xf>
    <xf numFmtId="10" fontId="3" fillId="7" borderId="1" xfId="0" applyNumberFormat="1" applyFont="1" applyFill="1" applyBorder="1" applyAlignment="1">
      <alignment horizontal="center" vertical="center" shrinkToFit="1"/>
    </xf>
    <xf numFmtId="10" fontId="3" fillId="12" borderId="1" xfId="0" applyNumberFormat="1" applyFont="1" applyFill="1" applyBorder="1" applyAlignment="1">
      <alignment horizontal="center" vertical="center" shrinkToFit="1"/>
    </xf>
    <xf numFmtId="10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10" fontId="3" fillId="7" borderId="1" xfId="0" applyNumberFormat="1" applyFont="1" applyFill="1" applyBorder="1" applyAlignment="1" applyProtection="1">
      <alignment horizontal="center" vertical="center" shrinkToFit="1"/>
      <protection locked="0"/>
    </xf>
    <xf numFmtId="10" fontId="3" fillId="12" borderId="1" xfId="0" applyNumberFormat="1" applyFont="1" applyFill="1" applyBorder="1" applyAlignment="1" applyProtection="1">
      <alignment horizontal="center" vertical="center" shrinkToFit="1"/>
      <protection locked="0"/>
    </xf>
    <xf numFmtId="10" fontId="3" fillId="9" borderId="1" xfId="0" applyNumberFormat="1" applyFont="1" applyFill="1" applyBorder="1" applyAlignment="1" applyProtection="1">
      <alignment horizontal="center" vertical="center" shrinkToFit="1"/>
      <protection locked="0"/>
    </xf>
    <xf numFmtId="10" fontId="3" fillId="14" borderId="1" xfId="0" applyNumberFormat="1" applyFont="1" applyFill="1" applyBorder="1" applyAlignment="1" applyProtection="1">
      <alignment horizontal="center" vertical="center" shrinkToFit="1"/>
      <protection locked="0"/>
    </xf>
    <xf numFmtId="10" fontId="3" fillId="15" borderId="1" xfId="0" applyNumberFormat="1" applyFont="1" applyFill="1" applyBorder="1" applyAlignment="1" applyProtection="1">
      <alignment horizontal="center" vertical="center" shrinkToFit="1"/>
      <protection locked="0"/>
    </xf>
    <xf numFmtId="8" fontId="3" fillId="12" borderId="1" xfId="0" applyNumberFormat="1" applyFont="1" applyFill="1" applyBorder="1" applyAlignment="1" applyProtection="1">
      <alignment horizontal="center" vertical="center" shrinkToFit="1"/>
      <protection locked="0"/>
    </xf>
    <xf numFmtId="8" fontId="3" fillId="13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10" borderId="1" xfId="0" applyFont="1" applyFill="1" applyBorder="1" applyAlignment="1">
      <alignment horizontal="center" vertical="center"/>
    </xf>
    <xf numFmtId="8" fontId="3" fillId="1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14" borderId="1" xfId="0" applyFont="1" applyFill="1" applyBorder="1" applyAlignment="1">
      <alignment horizontal="center" vertical="center"/>
    </xf>
    <xf numFmtId="8" fontId="3" fillId="14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15" borderId="1" xfId="0" applyFont="1" applyFill="1" applyBorder="1" applyAlignment="1">
      <alignment horizontal="center" vertical="center"/>
    </xf>
    <xf numFmtId="8" fontId="3" fillId="15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6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 wrapText="1"/>
    </xf>
    <xf numFmtId="2" fontId="7" fillId="4" borderId="22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2" fontId="7" fillId="4" borderId="8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34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 applyProtection="1">
      <alignment horizontal="center" vertical="center"/>
      <protection locked="0"/>
    </xf>
    <xf numFmtId="165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 shrinkToFit="1"/>
      <protection locked="0"/>
    </xf>
    <xf numFmtId="0" fontId="10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 shrinkToFit="1"/>
    </xf>
    <xf numFmtId="0" fontId="4" fillId="2" borderId="28" xfId="0" applyFont="1" applyFill="1" applyBorder="1" applyAlignment="1">
      <alignment horizontal="center" vertical="center" wrapText="1" shrinkToFit="1"/>
    </xf>
    <xf numFmtId="0" fontId="5" fillId="8" borderId="23" xfId="0" applyFont="1" applyFill="1" applyBorder="1" applyAlignment="1">
      <alignment horizontal="center"/>
    </xf>
    <xf numFmtId="0" fontId="5" fillId="8" borderId="33" xfId="0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10" fontId="3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8" fontId="3" fillId="6" borderId="1" xfId="0" applyNumberFormat="1" applyFont="1" applyFill="1" applyBorder="1" applyAlignment="1" applyProtection="1">
      <alignment horizontal="center" vertical="center" shrinkToFit="1"/>
      <protection locked="0"/>
    </xf>
    <xf numFmtId="8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168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5" fillId="17" borderId="13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5" fillId="17" borderId="22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5" fillId="17" borderId="34" xfId="0" applyFont="1" applyFill="1" applyBorder="1" applyAlignment="1">
      <alignment horizontal="center" vertical="center" wrapText="1"/>
    </xf>
    <xf numFmtId="8" fontId="3" fillId="9" borderId="5" xfId="0" applyNumberFormat="1" applyFont="1" applyFill="1" applyBorder="1" applyAlignment="1" applyProtection="1">
      <alignment horizontal="center" vertical="center" shrinkToFit="1"/>
      <protection locked="0"/>
    </xf>
    <xf numFmtId="8" fontId="3" fillId="9" borderId="15" xfId="0" applyNumberFormat="1" applyFont="1" applyFill="1" applyBorder="1" applyAlignment="1" applyProtection="1">
      <alignment horizontal="center" vertical="center" shrinkToFit="1"/>
      <protection locked="0"/>
    </xf>
    <xf numFmtId="8" fontId="3" fillId="5" borderId="5" xfId="0" applyNumberFormat="1" applyFont="1" applyFill="1" applyBorder="1" applyAlignment="1" applyProtection="1">
      <alignment horizontal="center" vertical="center" shrinkToFit="1"/>
      <protection locked="0"/>
    </xf>
    <xf numFmtId="8" fontId="3" fillId="5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12" borderId="5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10" fontId="3" fillId="12" borderId="5" xfId="0" applyNumberFormat="1" applyFont="1" applyFill="1" applyBorder="1" applyAlignment="1" applyProtection="1">
      <alignment horizontal="center" vertical="center" shrinkToFit="1"/>
      <protection locked="0"/>
    </xf>
    <xf numFmtId="10" fontId="3" fillId="12" borderId="15" xfId="0" applyNumberFormat="1" applyFont="1" applyFill="1" applyBorder="1" applyAlignment="1" applyProtection="1">
      <alignment horizontal="center" vertical="center" shrinkToFit="1"/>
      <protection locked="0"/>
    </xf>
    <xf numFmtId="8" fontId="3" fillId="12" borderId="5" xfId="0" applyNumberFormat="1" applyFont="1" applyFill="1" applyBorder="1" applyAlignment="1" applyProtection="1">
      <alignment horizontal="center" vertical="center" shrinkToFit="1"/>
      <protection locked="0"/>
    </xf>
    <xf numFmtId="8" fontId="3" fillId="12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10" borderId="5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10" fontId="3" fillId="10" borderId="5" xfId="0" applyNumberFormat="1" applyFont="1" applyFill="1" applyBorder="1" applyAlignment="1" applyProtection="1">
      <alignment horizontal="center" vertical="center" shrinkToFit="1"/>
      <protection locked="0"/>
    </xf>
    <xf numFmtId="10" fontId="3" fillId="10" borderId="15" xfId="0" applyNumberFormat="1" applyFont="1" applyFill="1" applyBorder="1" applyAlignment="1" applyProtection="1">
      <alignment horizontal="center" vertical="center" shrinkToFit="1"/>
      <protection locked="0"/>
    </xf>
    <xf numFmtId="8" fontId="3" fillId="10" borderId="5" xfId="0" applyNumberFormat="1" applyFont="1" applyFill="1" applyBorder="1" applyAlignment="1" applyProtection="1">
      <alignment horizontal="center" vertical="center" shrinkToFit="1"/>
      <protection locked="0"/>
    </xf>
    <xf numFmtId="8" fontId="3" fillId="10" borderId="14" xfId="0" applyNumberFormat="1" applyFont="1" applyFill="1" applyBorder="1" applyAlignment="1" applyProtection="1">
      <alignment horizontal="center" vertical="center" shrinkToFit="1"/>
      <protection locked="0"/>
    </xf>
    <xf numFmtId="10" fontId="3" fillId="11" borderId="5" xfId="0" applyNumberFormat="1" applyFont="1" applyFill="1" applyBorder="1" applyAlignment="1" applyProtection="1">
      <alignment horizontal="center" vertical="center" shrinkToFit="1"/>
      <protection locked="0"/>
    </xf>
    <xf numFmtId="10" fontId="3" fillId="11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11" borderId="5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8" fontId="3" fillId="7" borderId="5" xfId="0" applyNumberFormat="1" applyFont="1" applyFill="1" applyBorder="1" applyAlignment="1" applyProtection="1">
      <alignment horizontal="center" vertical="center" shrinkToFit="1"/>
      <protection locked="0"/>
    </xf>
    <xf numFmtId="8" fontId="3" fillId="7" borderId="15" xfId="0" applyNumberFormat="1" applyFont="1" applyFill="1" applyBorder="1" applyAlignment="1" applyProtection="1">
      <alignment horizontal="center" vertical="center" shrinkToFit="1"/>
      <protection locked="0"/>
    </xf>
    <xf numFmtId="8" fontId="3" fillId="11" borderId="5" xfId="0" applyNumberFormat="1" applyFont="1" applyFill="1" applyBorder="1" applyAlignment="1" applyProtection="1">
      <alignment horizontal="center" vertical="center" shrinkToFit="1"/>
      <protection locked="0"/>
    </xf>
    <xf numFmtId="8" fontId="3" fillId="11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6" borderId="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10" fontId="3" fillId="6" borderId="5" xfId="0" applyNumberFormat="1" applyFont="1" applyFill="1" applyBorder="1" applyAlignment="1" applyProtection="1">
      <alignment horizontal="center" vertical="center" shrinkToFit="1"/>
      <protection locked="0"/>
    </xf>
    <xf numFmtId="10" fontId="3" fillId="6" borderId="15" xfId="0" applyNumberFormat="1" applyFont="1" applyFill="1" applyBorder="1" applyAlignment="1" applyProtection="1">
      <alignment horizontal="center" vertical="center" shrinkToFit="1"/>
      <protection locked="0"/>
    </xf>
    <xf numFmtId="8" fontId="3" fillId="6" borderId="5" xfId="0" applyNumberFormat="1" applyFont="1" applyFill="1" applyBorder="1" applyAlignment="1" applyProtection="1">
      <alignment horizontal="center" vertical="center" shrinkToFit="1"/>
      <protection locked="0"/>
    </xf>
    <xf numFmtId="8" fontId="3" fillId="6" borderId="15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168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10" fontId="15" fillId="0" borderId="0" xfId="0" applyNumberFormat="1" applyFont="1" applyAlignment="1">
      <alignment horizontal="left"/>
    </xf>
  </cellXfs>
  <cellStyles count="3">
    <cellStyle name="Euro" xfId="1"/>
    <cellStyle name="Standard" xfId="0" builtinId="0"/>
    <cellStyle name="Undefiniert" xfId="2"/>
  </cellStyles>
  <dxfs count="38">
    <dxf>
      <font>
        <color rgb="FFFF4040"/>
      </font>
    </dxf>
    <dxf>
      <font>
        <condense val="0"/>
        <extend val="0"/>
        <color indexed="13"/>
      </font>
    </dxf>
    <dxf>
      <font>
        <condense val="0"/>
        <extend val="0"/>
        <color indexed="11"/>
      </font>
    </dxf>
    <dxf>
      <numFmt numFmtId="169" formatCode="0.0%"/>
    </dxf>
    <dxf>
      <numFmt numFmtId="170" formatCode="#,##0%"/>
    </dxf>
    <dxf>
      <fill>
        <patternFill patternType="mediumGray"/>
      </fill>
    </dxf>
    <dxf>
      <font>
        <condense val="0"/>
        <extend val="0"/>
        <color indexed="42"/>
      </font>
    </dxf>
    <dxf>
      <font>
        <color rgb="FFFFFF99"/>
      </font>
    </dxf>
    <dxf>
      <font>
        <color rgb="FFFF99CC"/>
      </font>
    </dxf>
    <dxf>
      <fill>
        <patternFill>
          <bgColor rgb="FF00FF9B"/>
        </patternFill>
      </fill>
    </dxf>
    <dxf>
      <fill>
        <patternFill>
          <bgColor rgb="FFFFFF99"/>
        </patternFill>
      </fill>
    </dxf>
    <dxf>
      <fill>
        <patternFill>
          <bgColor rgb="FFFF9900"/>
        </patternFill>
      </fill>
    </dxf>
    <dxf>
      <fill>
        <patternFill>
          <bgColor rgb="FFE6CC99"/>
        </patternFill>
      </fill>
    </dxf>
    <dxf>
      <fill>
        <patternFill>
          <bgColor rgb="FF99CCFF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DCDCDC"/>
        </patternFill>
      </fill>
    </dxf>
    <dxf>
      <fill>
        <patternFill>
          <bgColor rgb="FFC3C3C3"/>
        </patternFill>
      </fill>
    </dxf>
    <dxf>
      <fill>
        <patternFill>
          <bgColor rgb="FFAAAAAA"/>
        </patternFill>
      </fill>
    </dxf>
    <dxf>
      <font>
        <b/>
        <i val="0"/>
        <color rgb="FFFF8080"/>
      </font>
      <fill>
        <patternFill>
          <bgColor rgb="FF800000"/>
        </patternFill>
      </fill>
    </dxf>
    <dxf>
      <font>
        <color rgb="FFFF4040"/>
      </font>
    </dxf>
    <dxf>
      <font>
        <condense val="0"/>
        <extend val="0"/>
        <color indexed="13"/>
      </font>
    </dxf>
    <dxf>
      <font>
        <condense val="0"/>
        <extend val="0"/>
        <color indexed="11"/>
      </font>
    </dxf>
    <dxf>
      <numFmt numFmtId="169" formatCode="0.0%"/>
    </dxf>
    <dxf>
      <numFmt numFmtId="170" formatCode="#,##0%"/>
    </dxf>
    <dxf>
      <font>
        <condense val="0"/>
        <extend val="0"/>
        <color indexed="42"/>
      </font>
    </dxf>
    <dxf>
      <font>
        <color rgb="FFFFFF99"/>
      </font>
    </dxf>
    <dxf>
      <font>
        <color rgb="FFFF99CC"/>
      </font>
    </dxf>
    <dxf>
      <fill>
        <patternFill>
          <bgColor rgb="FF00FF9B"/>
        </patternFill>
      </fill>
    </dxf>
    <dxf>
      <fill>
        <patternFill>
          <bgColor rgb="FFFFFF99"/>
        </patternFill>
      </fill>
    </dxf>
    <dxf>
      <fill>
        <patternFill>
          <bgColor rgb="FFFF9900"/>
        </patternFill>
      </fill>
    </dxf>
    <dxf>
      <fill>
        <patternFill>
          <bgColor rgb="FFE6CC99"/>
        </patternFill>
      </fill>
    </dxf>
    <dxf>
      <fill>
        <patternFill>
          <bgColor rgb="FF99CCFF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DCDCDC"/>
        </patternFill>
      </fill>
    </dxf>
    <dxf>
      <fill>
        <patternFill>
          <bgColor rgb="FFC3C3C3"/>
        </patternFill>
      </fill>
    </dxf>
    <dxf>
      <fill>
        <patternFill>
          <bgColor rgb="FFAAAAAA"/>
        </patternFill>
      </fill>
    </dxf>
  </dxfs>
  <tableStyles count="0" defaultTableStyle="TableStyleMedium2" defaultPivotStyle="PivotStyleLight16"/>
  <colors>
    <mruColors>
      <color rgb="FF800000"/>
      <color rgb="FFFF8080"/>
      <color rgb="FFFF99CC"/>
      <color rgb="FF5F5F5F"/>
      <color rgb="FFAAAAAA"/>
      <color rgb="FFC3C3C3"/>
      <color rgb="FFA0A0A0"/>
      <color rgb="FFBEBEBE"/>
      <color rgb="FFDCDCD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T70"/>
  <sheetViews>
    <sheetView showGridLines="0" tabSelected="1" workbookViewId="0">
      <selection activeCell="B2" sqref="B2:D2"/>
    </sheetView>
  </sheetViews>
  <sheetFormatPr baseColWidth="10" defaultRowHeight="14.25" x14ac:dyDescent="0.25"/>
  <cols>
    <col min="1" max="1" width="2.85546875" style="1" customWidth="1"/>
    <col min="2" max="2" width="8.5703125" style="3" customWidth="1"/>
    <col min="3" max="3" width="11.42578125" style="3" customWidth="1"/>
    <col min="4" max="4" width="4.5703125" style="3" customWidth="1"/>
    <col min="5" max="5" width="7.140625" style="3" customWidth="1"/>
    <col min="6" max="6" width="7" style="2" customWidth="1"/>
    <col min="7" max="7" width="6.5703125" style="2" customWidth="1"/>
    <col min="8" max="8" width="7.140625" style="4" customWidth="1"/>
    <col min="9" max="9" width="8.28515625" style="4" customWidth="1"/>
    <col min="10" max="10" width="7.140625" style="4" customWidth="1"/>
    <col min="11" max="11" width="8.28515625" style="25" customWidth="1"/>
    <col min="12" max="12" width="2.85546875" style="1" customWidth="1"/>
    <col min="13" max="16384" width="11.42578125" style="1"/>
  </cols>
  <sheetData>
    <row r="1" spans="1:11" ht="15" customHeight="1" x14ac:dyDescent="0.25">
      <c r="K1" s="4"/>
    </row>
    <row r="2" spans="1:11" ht="15" customHeight="1" x14ac:dyDescent="0.2">
      <c r="B2" s="91" t="s">
        <v>21</v>
      </c>
      <c r="C2" s="92"/>
      <c r="D2" s="93"/>
      <c r="E2" s="40" t="s">
        <v>30</v>
      </c>
      <c r="F2" s="87" t="s">
        <v>19</v>
      </c>
      <c r="G2" s="87" t="s">
        <v>5</v>
      </c>
      <c r="H2" s="94" t="s">
        <v>9</v>
      </c>
      <c r="I2" s="96" t="s">
        <v>2</v>
      </c>
      <c r="J2" s="44" t="s">
        <v>12</v>
      </c>
      <c r="K2" s="42" t="s">
        <v>8</v>
      </c>
    </row>
    <row r="3" spans="1:11" ht="15" customHeight="1" x14ac:dyDescent="0.2">
      <c r="B3" s="89">
        <v>1</v>
      </c>
      <c r="C3" s="89"/>
      <c r="D3" s="90"/>
      <c r="E3" s="41"/>
      <c r="F3" s="88"/>
      <c r="G3" s="88"/>
      <c r="H3" s="95"/>
      <c r="I3" s="97"/>
      <c r="J3" s="45"/>
      <c r="K3" s="43"/>
    </row>
    <row r="4" spans="1:11" ht="15" customHeight="1" x14ac:dyDescent="0.2">
      <c r="A4" s="145">
        <f t="shared" ref="A4:A13" si="0">IF(B4=$A$37,1,IF(B4=$A$20,2,IF(B4=$A$39,3,IF(B4=$A$21,4,IF(B4=$A$38,5,IF(OR(B4=$A$22,B4=$A$23,B4=$A$24,B4=$A$25,B4=$A$26,B4=$A$27,B4=$A$28,B4=$A$29,B4=$A$30),6,IF(OR(B4=$A$31,B4=$A$32,B4=$A$33),7,IF(B4=$A$34,8,IF(B4=$A$35,9,IF(B4=$A$36,10,0))))))))))</f>
        <v>0</v>
      </c>
      <c r="B4" s="28"/>
      <c r="C4" s="29"/>
      <c r="D4" s="30"/>
      <c r="E4" s="22" t="str">
        <f>IFERROR(VLOOKUP(B4,$A$20:$I$39,5,FALSE),"")</f>
        <v/>
      </c>
      <c r="F4" s="16"/>
      <c r="G4" s="14"/>
      <c r="H4" s="12" t="str">
        <f>IFERROR(IF(F4&lt;=0,"",E4*F4/G4),"")</f>
        <v/>
      </c>
      <c r="I4" s="13" t="str">
        <f>IFERROR(VLOOKUP(B4,$A$20:$I$39,7,FALSE)*VLOOKUP(B4,$A$20:$I$39,5,FALSE)/E4,"")</f>
        <v/>
      </c>
      <c r="J4" s="12" t="str">
        <f>IFERROR(IF(H4="","",H4*I4),"")</f>
        <v/>
      </c>
      <c r="K4" s="13" t="str">
        <f>IFERROR(IF(F4&lt;=0,"",1-(1-VLOOKUP(B4,$A$20:$I$39,9,FALSE))^F4),"")</f>
        <v/>
      </c>
    </row>
    <row r="5" spans="1:11" ht="15" customHeight="1" x14ac:dyDescent="0.2">
      <c r="A5" s="145">
        <f t="shared" si="0"/>
        <v>0</v>
      </c>
      <c r="B5" s="28"/>
      <c r="C5" s="29"/>
      <c r="D5" s="30"/>
      <c r="E5" s="22" t="str">
        <f t="shared" ref="E5:E13" si="1">IFERROR(VLOOKUP(B5,$A$20:$I$39,5,FALSE),"")</f>
        <v/>
      </c>
      <c r="F5" s="16"/>
      <c r="G5" s="14"/>
      <c r="H5" s="12" t="str">
        <f t="shared" ref="H5:H13" si="2">IFERROR(IF(F5&lt;=0,"",E5*F5/G5),"")</f>
        <v/>
      </c>
      <c r="I5" s="13" t="str">
        <f t="shared" ref="I5:I13" si="3">IFERROR(VLOOKUP(B5,$A$20:$I$39,7,FALSE)*VLOOKUP(B5,$A$20:$I$39,5,FALSE)/E5,"")</f>
        <v/>
      </c>
      <c r="J5" s="12" t="str">
        <f t="shared" ref="J5:J13" si="4">IFERROR(IF(H5="","",H5*I5),"")</f>
        <v/>
      </c>
      <c r="K5" s="13" t="str">
        <f t="shared" ref="K5:K13" si="5">IFERROR(IF(F5&lt;=0,"",1-(1-VLOOKUP(B5,$A$20:$I$39,9,FALSE))^F5),"")</f>
        <v/>
      </c>
    </row>
    <row r="6" spans="1:11" ht="15" customHeight="1" x14ac:dyDescent="0.2">
      <c r="A6" s="145">
        <f t="shared" si="0"/>
        <v>0</v>
      </c>
      <c r="B6" s="28"/>
      <c r="C6" s="29"/>
      <c r="D6" s="30"/>
      <c r="E6" s="22" t="str">
        <f t="shared" si="1"/>
        <v/>
      </c>
      <c r="F6" s="16"/>
      <c r="G6" s="14"/>
      <c r="H6" s="12" t="str">
        <f t="shared" si="2"/>
        <v/>
      </c>
      <c r="I6" s="13" t="str">
        <f t="shared" si="3"/>
        <v/>
      </c>
      <c r="J6" s="12" t="str">
        <f t="shared" si="4"/>
        <v/>
      </c>
      <c r="K6" s="13" t="str">
        <f t="shared" si="5"/>
        <v/>
      </c>
    </row>
    <row r="7" spans="1:11" ht="15" customHeight="1" x14ac:dyDescent="0.2">
      <c r="A7" s="145">
        <f t="shared" si="0"/>
        <v>0</v>
      </c>
      <c r="B7" s="28"/>
      <c r="C7" s="29"/>
      <c r="D7" s="30"/>
      <c r="E7" s="22" t="str">
        <f t="shared" si="1"/>
        <v/>
      </c>
      <c r="F7" s="16"/>
      <c r="G7" s="14"/>
      <c r="H7" s="12" t="str">
        <f t="shared" si="2"/>
        <v/>
      </c>
      <c r="I7" s="13" t="str">
        <f t="shared" si="3"/>
        <v/>
      </c>
      <c r="J7" s="12" t="str">
        <f t="shared" si="4"/>
        <v/>
      </c>
      <c r="K7" s="13" t="str">
        <f t="shared" si="5"/>
        <v/>
      </c>
    </row>
    <row r="8" spans="1:11" ht="15" customHeight="1" x14ac:dyDescent="0.2">
      <c r="A8" s="145">
        <f t="shared" si="0"/>
        <v>0</v>
      </c>
      <c r="B8" s="28"/>
      <c r="C8" s="29"/>
      <c r="D8" s="30"/>
      <c r="E8" s="22" t="str">
        <f t="shared" si="1"/>
        <v/>
      </c>
      <c r="F8" s="16"/>
      <c r="G8" s="14"/>
      <c r="H8" s="12" t="str">
        <f t="shared" si="2"/>
        <v/>
      </c>
      <c r="I8" s="13" t="str">
        <f t="shared" si="3"/>
        <v/>
      </c>
      <c r="J8" s="12" t="str">
        <f t="shared" si="4"/>
        <v/>
      </c>
      <c r="K8" s="13" t="str">
        <f t="shared" si="5"/>
        <v/>
      </c>
    </row>
    <row r="9" spans="1:11" ht="15" customHeight="1" x14ac:dyDescent="0.2">
      <c r="A9" s="145">
        <f t="shared" si="0"/>
        <v>0</v>
      </c>
      <c r="B9" s="28"/>
      <c r="C9" s="29"/>
      <c r="D9" s="30"/>
      <c r="E9" s="22" t="str">
        <f t="shared" si="1"/>
        <v/>
      </c>
      <c r="F9" s="16"/>
      <c r="G9" s="14"/>
      <c r="H9" s="12" t="str">
        <f t="shared" si="2"/>
        <v/>
      </c>
      <c r="I9" s="13" t="str">
        <f t="shared" si="3"/>
        <v/>
      </c>
      <c r="J9" s="12" t="str">
        <f t="shared" si="4"/>
        <v/>
      </c>
      <c r="K9" s="13" t="str">
        <f t="shared" si="5"/>
        <v/>
      </c>
    </row>
    <row r="10" spans="1:11" ht="15" customHeight="1" x14ac:dyDescent="0.2">
      <c r="A10" s="145">
        <f t="shared" si="0"/>
        <v>0</v>
      </c>
      <c r="B10" s="28"/>
      <c r="C10" s="29"/>
      <c r="D10" s="30"/>
      <c r="E10" s="22" t="str">
        <f t="shared" si="1"/>
        <v/>
      </c>
      <c r="F10" s="16"/>
      <c r="G10" s="14"/>
      <c r="H10" s="12" t="str">
        <f t="shared" si="2"/>
        <v/>
      </c>
      <c r="I10" s="13" t="str">
        <f t="shared" si="3"/>
        <v/>
      </c>
      <c r="J10" s="12" t="str">
        <f t="shared" si="4"/>
        <v/>
      </c>
      <c r="K10" s="13" t="str">
        <f t="shared" si="5"/>
        <v/>
      </c>
    </row>
    <row r="11" spans="1:11" ht="15" customHeight="1" x14ac:dyDescent="0.2">
      <c r="A11" s="145">
        <f t="shared" si="0"/>
        <v>0</v>
      </c>
      <c r="B11" s="28"/>
      <c r="C11" s="29"/>
      <c r="D11" s="30"/>
      <c r="E11" s="22" t="str">
        <f t="shared" si="1"/>
        <v/>
      </c>
      <c r="F11" s="16"/>
      <c r="G11" s="14"/>
      <c r="H11" s="12" t="str">
        <f t="shared" si="2"/>
        <v/>
      </c>
      <c r="I11" s="13" t="str">
        <f t="shared" si="3"/>
        <v/>
      </c>
      <c r="J11" s="12" t="str">
        <f t="shared" si="4"/>
        <v/>
      </c>
      <c r="K11" s="13" t="str">
        <f t="shared" si="5"/>
        <v/>
      </c>
    </row>
    <row r="12" spans="1:11" ht="15" customHeight="1" x14ac:dyDescent="0.2">
      <c r="A12" s="145">
        <f t="shared" si="0"/>
        <v>0</v>
      </c>
      <c r="B12" s="28"/>
      <c r="C12" s="29"/>
      <c r="D12" s="30"/>
      <c r="E12" s="22" t="str">
        <f t="shared" si="1"/>
        <v/>
      </c>
      <c r="F12" s="16"/>
      <c r="G12" s="14"/>
      <c r="H12" s="12" t="str">
        <f t="shared" si="2"/>
        <v/>
      </c>
      <c r="I12" s="13" t="str">
        <f t="shared" si="3"/>
        <v/>
      </c>
      <c r="J12" s="12" t="str">
        <f t="shared" si="4"/>
        <v/>
      </c>
      <c r="K12" s="13" t="str">
        <f t="shared" si="5"/>
        <v/>
      </c>
    </row>
    <row r="13" spans="1:11" ht="15" customHeight="1" x14ac:dyDescent="0.2">
      <c r="A13" s="145">
        <f t="shared" si="0"/>
        <v>0</v>
      </c>
      <c r="B13" s="28"/>
      <c r="C13" s="29"/>
      <c r="D13" s="30"/>
      <c r="E13" s="22" t="str">
        <f t="shared" si="1"/>
        <v/>
      </c>
      <c r="F13" s="16"/>
      <c r="G13" s="14"/>
      <c r="H13" s="12" t="str">
        <f t="shared" si="2"/>
        <v/>
      </c>
      <c r="I13" s="13" t="str">
        <f t="shared" si="3"/>
        <v/>
      </c>
      <c r="J13" s="12" t="str">
        <f t="shared" si="4"/>
        <v/>
      </c>
      <c r="K13" s="13" t="str">
        <f t="shared" si="5"/>
        <v/>
      </c>
    </row>
    <row r="14" spans="1:11" ht="15" customHeight="1" x14ac:dyDescent="0.2">
      <c r="B14" s="5" t="s">
        <v>6</v>
      </c>
      <c r="C14" s="37" t="str">
        <f>IFERROR(B3/H14-1,"")</f>
        <v/>
      </c>
      <c r="D14" s="38"/>
      <c r="E14" s="15"/>
      <c r="F14" s="11" t="str">
        <f>IF(SUM(F4:F13)=0,"",SUM(F4:F13))</f>
        <v/>
      </c>
      <c r="G14" s="15"/>
      <c r="H14" s="6" t="str">
        <f>IF(SUM(H4:H13)=0,"",SUM(H4:H13))</f>
        <v/>
      </c>
      <c r="I14" s="10" t="str">
        <f>IFERROR(J14/B3,"")</f>
        <v/>
      </c>
      <c r="J14" s="8" t="str">
        <f>IF(SUM(J4:J13)=0,"",SUM(J4:J13))</f>
        <v/>
      </c>
      <c r="K14" s="9" t="str">
        <f>IF(SUM(K4:K13)=0,"",1-(1-IF(K4="",0,K4))*(1-IF(K5="",0,K5))*(1-IF(K6="",0,K6))*(1-IF(K7="",0,K7))*(1-IF(K8="",0,K8))*(1-IF(K9="",0,K9))*(1-IF(K10="",0,K10))*(1-IF(K11="",0,K11))*(1-IF(K12="",0,K12))*(1-IF(K13="",0,K13)))</f>
        <v/>
      </c>
    </row>
    <row r="15" spans="1:11" ht="15" customHeight="1" x14ac:dyDescent="0.25">
      <c r="F15" s="1"/>
      <c r="K15" s="1"/>
    </row>
    <row r="16" spans="1:11" ht="15" customHeight="1" thickBot="1" x14ac:dyDescent="0.3">
      <c r="K16" s="1"/>
    </row>
    <row r="17" spans="1:20" ht="15" customHeight="1" x14ac:dyDescent="0.25">
      <c r="B17" s="17"/>
      <c r="C17" s="17"/>
      <c r="D17" s="17"/>
      <c r="E17" s="17"/>
      <c r="F17" s="18"/>
      <c r="G17" s="18"/>
      <c r="H17" s="19"/>
      <c r="I17" s="19"/>
      <c r="J17" s="19"/>
      <c r="K17" s="24"/>
    </row>
    <row r="18" spans="1:20" ht="15" customHeight="1" x14ac:dyDescent="0.25">
      <c r="K18" s="1"/>
    </row>
    <row r="19" spans="1:20" ht="15" customHeight="1" x14ac:dyDescent="0.25">
      <c r="B19" s="98" t="s">
        <v>10</v>
      </c>
      <c r="C19" s="99"/>
      <c r="D19" s="49"/>
      <c r="E19" s="49" t="s">
        <v>7</v>
      </c>
      <c r="F19" s="49"/>
      <c r="G19" s="49" t="s">
        <v>2</v>
      </c>
      <c r="H19" s="100"/>
      <c r="I19" s="49" t="s">
        <v>20</v>
      </c>
      <c r="J19" s="50"/>
      <c r="K19" s="1"/>
    </row>
    <row r="20" spans="1:20" ht="15" customHeight="1" x14ac:dyDescent="0.2">
      <c r="A20" s="146" t="str">
        <f>B20</f>
        <v>LOTTO 6aus49</v>
      </c>
      <c r="B20" s="36" t="s">
        <v>0</v>
      </c>
      <c r="C20" s="36"/>
      <c r="D20" s="36"/>
      <c r="E20" s="52">
        <v>1.2</v>
      </c>
      <c r="F20" s="52"/>
      <c r="G20" s="62">
        <f>IFERROR(VLOOKUP(B20,$B$51:$H$70,3,FALSE)*VLOOKUP(B20,$B$51:$H$70,6,FALSE)*IF(D20=0,1,D20)/E20,"")</f>
        <v>0.5</v>
      </c>
      <c r="H20" s="62"/>
      <c r="I20" s="55">
        <f>IFERROR(VLOOKUP(B20,$B$51:$H$70,7,FALSE),"")</f>
        <v>3.1875347902174916E-2</v>
      </c>
      <c r="J20" s="55"/>
      <c r="K20" s="1"/>
    </row>
    <row r="21" spans="1:20" ht="15" customHeight="1" x14ac:dyDescent="0.2">
      <c r="A21" s="146" t="str">
        <f>B21</f>
        <v>EuroJackpot</v>
      </c>
      <c r="B21" s="103" t="s">
        <v>1</v>
      </c>
      <c r="C21" s="103"/>
      <c r="D21" s="103"/>
      <c r="E21" s="53">
        <v>2</v>
      </c>
      <c r="F21" s="53"/>
      <c r="G21" s="60">
        <f t="shared" ref="G21:G39" si="6">IFERROR(VLOOKUP(B21,$B$51:$H$70,3,FALSE)*VLOOKUP(B21,$B$51:$H$70,6,FALSE)*IF(D21=0,1,D21)/E21,"")</f>
        <v>0.5</v>
      </c>
      <c r="H21" s="60"/>
      <c r="I21" s="57">
        <f t="shared" ref="I21:I39" si="7">IFERROR(VLOOKUP(B21,$B$51:$H$70,7,FALSE),"")</f>
        <v>3.1416252902641169E-2</v>
      </c>
      <c r="J21" s="57"/>
      <c r="K21" s="1"/>
    </row>
    <row r="22" spans="1:20" ht="15" customHeight="1" x14ac:dyDescent="0.25">
      <c r="A22" s="146" t="str">
        <f>CONCATENATE(B22," (x",D22,")")</f>
        <v>KENO Typ 2 (x1)</v>
      </c>
      <c r="B22" s="34" t="s">
        <v>34</v>
      </c>
      <c r="C22" s="35"/>
      <c r="D22" s="26">
        <v>1</v>
      </c>
      <c r="E22" s="51">
        <f>IFERROR(IF(D22=0,"",1*D22),"")</f>
        <v>1</v>
      </c>
      <c r="F22" s="51"/>
      <c r="G22" s="31">
        <f t="shared" si="6"/>
        <v>0.47204968944099401</v>
      </c>
      <c r="H22" s="31"/>
      <c r="I22" s="31">
        <f t="shared" si="7"/>
        <v>7.8674948240165646E-2</v>
      </c>
      <c r="J22" s="31"/>
      <c r="K22" s="27" t="str">
        <f t="shared" ref="K22:K30" si="8">IF(AND(B22=0,D22=0),"Bitte KENO-Typ und Gewinnmultiplikator auswählen!",IF(B22=0,"Bitte KENO-Typ auswählen!",IF(D22=0,"Bitte Gewinnmultiplikator auswählen!",IF(S22&gt;1,"KENO-Typ und Gewinnmultiplikator bereits vorhanden! Bitte Auswahl ändern!",""))))</f>
        <v/>
      </c>
      <c r="S22" s="146">
        <f t="shared" ref="S22:S30" si="9">COUNTIF($A$22:$A$30,A22)</f>
        <v>1</v>
      </c>
      <c r="T22" s="147">
        <v>1</v>
      </c>
    </row>
    <row r="23" spans="1:20" ht="15" customHeight="1" x14ac:dyDescent="0.25">
      <c r="A23" s="146" t="str">
        <f t="shared" ref="A23:A30" si="10">CONCATENATE(B23," (x",D23,")")</f>
        <v>KENO Typ 3 (x1)</v>
      </c>
      <c r="B23" s="34" t="s">
        <v>35</v>
      </c>
      <c r="C23" s="35"/>
      <c r="D23" s="26">
        <v>1</v>
      </c>
      <c r="E23" s="51">
        <f t="shared" ref="E23:E30" si="11">IFERROR(IF(D23=0,"",1*D23),"")</f>
        <v>1</v>
      </c>
      <c r="F23" s="51"/>
      <c r="G23" s="31">
        <f t="shared" si="6"/>
        <v>0.50675922542930207</v>
      </c>
      <c r="H23" s="31"/>
      <c r="I23" s="31">
        <f t="shared" si="7"/>
        <v>0.19437340153452681</v>
      </c>
      <c r="J23" s="31"/>
      <c r="K23" s="27" t="str">
        <f t="shared" si="8"/>
        <v/>
      </c>
      <c r="S23" s="146">
        <f t="shared" si="9"/>
        <v>1</v>
      </c>
      <c r="T23" s="147">
        <v>2</v>
      </c>
    </row>
    <row r="24" spans="1:20" ht="15" customHeight="1" x14ac:dyDescent="0.25">
      <c r="A24" s="146" t="str">
        <f t="shared" si="10"/>
        <v>KENO Typ 4 (x1)</v>
      </c>
      <c r="B24" s="34" t="s">
        <v>36</v>
      </c>
      <c r="C24" s="35"/>
      <c r="D24" s="26">
        <v>1</v>
      </c>
      <c r="E24" s="51">
        <f t="shared" si="11"/>
        <v>1</v>
      </c>
      <c r="F24" s="51"/>
      <c r="G24" s="31">
        <f t="shared" si="6"/>
        <v>0.49442956936181298</v>
      </c>
      <c r="H24" s="31"/>
      <c r="I24" s="31">
        <f t="shared" si="7"/>
        <v>0.3212963316410275</v>
      </c>
      <c r="J24" s="31"/>
      <c r="K24" s="27" t="str">
        <f t="shared" si="8"/>
        <v/>
      </c>
      <c r="S24" s="146">
        <f t="shared" si="9"/>
        <v>1</v>
      </c>
      <c r="T24" s="147">
        <v>5</v>
      </c>
    </row>
    <row r="25" spans="1:20" ht="15" customHeight="1" x14ac:dyDescent="0.25">
      <c r="A25" s="146" t="str">
        <f t="shared" si="10"/>
        <v>KENO Typ 5 (x1)</v>
      </c>
      <c r="B25" s="34" t="s">
        <v>37</v>
      </c>
      <c r="C25" s="35"/>
      <c r="D25" s="26">
        <v>1</v>
      </c>
      <c r="E25" s="51">
        <f t="shared" si="11"/>
        <v>1</v>
      </c>
      <c r="F25" s="51"/>
      <c r="G25" s="31">
        <f t="shared" si="6"/>
        <v>0.498979014648748</v>
      </c>
      <c r="H25" s="31"/>
      <c r="I25" s="31">
        <f t="shared" si="7"/>
        <v>0.13668116057702648</v>
      </c>
      <c r="J25" s="31"/>
      <c r="K25" s="27" t="str">
        <f t="shared" si="8"/>
        <v/>
      </c>
      <c r="S25" s="146">
        <f t="shared" si="9"/>
        <v>1</v>
      </c>
      <c r="T25" s="147">
        <v>10</v>
      </c>
    </row>
    <row r="26" spans="1:20" ht="15" customHeight="1" x14ac:dyDescent="0.25">
      <c r="A26" s="146" t="str">
        <f t="shared" si="10"/>
        <v>KENO Typ 6 (x1)</v>
      </c>
      <c r="B26" s="34" t="s">
        <v>38</v>
      </c>
      <c r="C26" s="35"/>
      <c r="D26" s="26">
        <v>1</v>
      </c>
      <c r="E26" s="51">
        <f t="shared" si="11"/>
        <v>1</v>
      </c>
      <c r="F26" s="51"/>
      <c r="G26" s="31">
        <f t="shared" si="6"/>
        <v>0.49743934730765299</v>
      </c>
      <c r="H26" s="31"/>
      <c r="I26" s="31">
        <f t="shared" si="7"/>
        <v>0.2218881626065653</v>
      </c>
      <c r="J26" s="31"/>
      <c r="K26" s="27" t="str">
        <f t="shared" si="8"/>
        <v/>
      </c>
      <c r="S26" s="146">
        <f t="shared" si="9"/>
        <v>1</v>
      </c>
    </row>
    <row r="27" spans="1:20" ht="15" customHeight="1" x14ac:dyDescent="0.25">
      <c r="A27" s="146" t="str">
        <f t="shared" si="10"/>
        <v>KENO Typ 7 (x1)</v>
      </c>
      <c r="B27" s="34" t="s">
        <v>39</v>
      </c>
      <c r="C27" s="35"/>
      <c r="D27" s="26">
        <v>1</v>
      </c>
      <c r="E27" s="51">
        <f t="shared" si="11"/>
        <v>1</v>
      </c>
      <c r="F27" s="51"/>
      <c r="G27" s="31">
        <f t="shared" si="6"/>
        <v>0.49566510711870898</v>
      </c>
      <c r="H27" s="31"/>
      <c r="I27" s="31">
        <f t="shared" si="7"/>
        <v>9.6740378375680017E-2</v>
      </c>
      <c r="J27" s="31"/>
      <c r="K27" s="27" t="str">
        <f t="shared" si="8"/>
        <v/>
      </c>
      <c r="S27" s="146">
        <f t="shared" si="9"/>
        <v>1</v>
      </c>
    </row>
    <row r="28" spans="1:20" ht="15" customHeight="1" x14ac:dyDescent="0.25">
      <c r="A28" s="146" t="str">
        <f t="shared" si="10"/>
        <v>KENO Typ 8 (x1)</v>
      </c>
      <c r="B28" s="34" t="s">
        <v>40</v>
      </c>
      <c r="C28" s="35"/>
      <c r="D28" s="26">
        <v>1</v>
      </c>
      <c r="E28" s="51">
        <f t="shared" si="11"/>
        <v>1</v>
      </c>
      <c r="F28" s="51"/>
      <c r="G28" s="31">
        <f t="shared" si="6"/>
        <v>0.48938370926575703</v>
      </c>
      <c r="H28" s="31"/>
      <c r="I28" s="31">
        <f t="shared" si="7"/>
        <v>0.21270856740567007</v>
      </c>
      <c r="J28" s="31"/>
      <c r="K28" s="27" t="str">
        <f t="shared" si="8"/>
        <v/>
      </c>
      <c r="S28" s="146">
        <f t="shared" si="9"/>
        <v>1</v>
      </c>
    </row>
    <row r="29" spans="1:20" ht="15" customHeight="1" x14ac:dyDescent="0.25">
      <c r="A29" s="146" t="str">
        <f t="shared" si="10"/>
        <v>KENO Typ 9 (x1)</v>
      </c>
      <c r="B29" s="34" t="s">
        <v>41</v>
      </c>
      <c r="C29" s="35"/>
      <c r="D29" s="26">
        <v>1</v>
      </c>
      <c r="E29" s="51">
        <f t="shared" si="11"/>
        <v>1</v>
      </c>
      <c r="F29" s="51"/>
      <c r="G29" s="31">
        <f t="shared" si="6"/>
        <v>0.50045308198174798</v>
      </c>
      <c r="H29" s="31"/>
      <c r="I29" s="31">
        <f t="shared" si="7"/>
        <v>0.10667004410809104</v>
      </c>
      <c r="J29" s="31"/>
      <c r="K29" s="27" t="str">
        <f t="shared" si="8"/>
        <v/>
      </c>
      <c r="S29" s="146">
        <f t="shared" si="9"/>
        <v>1</v>
      </c>
    </row>
    <row r="30" spans="1:20" ht="15" customHeight="1" x14ac:dyDescent="0.25">
      <c r="A30" s="146" t="str">
        <f t="shared" si="10"/>
        <v>KENO Typ 10 (x1)</v>
      </c>
      <c r="B30" s="34" t="s">
        <v>42</v>
      </c>
      <c r="C30" s="35"/>
      <c r="D30" s="26">
        <v>1</v>
      </c>
      <c r="E30" s="51">
        <f t="shared" si="11"/>
        <v>1</v>
      </c>
      <c r="F30" s="51"/>
      <c r="G30" s="31">
        <f t="shared" si="6"/>
        <v>0.49399741988648599</v>
      </c>
      <c r="H30" s="31"/>
      <c r="I30" s="31">
        <f t="shared" si="7"/>
        <v>0.13544148336141645</v>
      </c>
      <c r="J30" s="31"/>
      <c r="K30" s="27" t="str">
        <f t="shared" si="8"/>
        <v/>
      </c>
      <c r="S30" s="146">
        <f t="shared" si="9"/>
        <v>1</v>
      </c>
    </row>
    <row r="31" spans="1:20" ht="15" customHeight="1" x14ac:dyDescent="0.25">
      <c r="A31" s="146" t="str">
        <f>B31</f>
        <v>GlücksSpirale (1/1)</v>
      </c>
      <c r="B31" s="67" t="s">
        <v>16</v>
      </c>
      <c r="C31" s="67"/>
      <c r="D31" s="67"/>
      <c r="E31" s="68">
        <v>5</v>
      </c>
      <c r="F31" s="68"/>
      <c r="G31" s="33">
        <f t="shared" si="6"/>
        <v>0.38972169733088402</v>
      </c>
      <c r="H31" s="33"/>
      <c r="I31" s="32">
        <f t="shared" si="7"/>
        <v>0.1099907801229997</v>
      </c>
      <c r="J31" s="32"/>
    </row>
    <row r="32" spans="1:20" ht="15" customHeight="1" x14ac:dyDescent="0.25">
      <c r="A32" s="146" t="str">
        <f t="shared" ref="A32:A39" si="12">B32</f>
        <v>GlücksSpirale (1/2)</v>
      </c>
      <c r="B32" s="67" t="s">
        <v>17</v>
      </c>
      <c r="C32" s="67"/>
      <c r="D32" s="67"/>
      <c r="E32" s="68">
        <v>2.5</v>
      </c>
      <c r="F32" s="68"/>
      <c r="G32" s="33">
        <f t="shared" si="6"/>
        <v>0.38972169733088402</v>
      </c>
      <c r="H32" s="33"/>
      <c r="I32" s="32">
        <f t="shared" si="7"/>
        <v>0.1099907801229997</v>
      </c>
      <c r="J32" s="32"/>
    </row>
    <row r="33" spans="1:11" ht="15" customHeight="1" x14ac:dyDescent="0.25">
      <c r="A33" s="146" t="str">
        <f t="shared" si="12"/>
        <v>GlücksSpirale (1/5)</v>
      </c>
      <c r="B33" s="67" t="s">
        <v>18</v>
      </c>
      <c r="C33" s="67"/>
      <c r="D33" s="67"/>
      <c r="E33" s="68">
        <v>1</v>
      </c>
      <c r="F33" s="68"/>
      <c r="G33" s="33">
        <f t="shared" si="6"/>
        <v>0.38972169733088402</v>
      </c>
      <c r="H33" s="33"/>
      <c r="I33" s="32">
        <f t="shared" si="7"/>
        <v>0.1099907801229997</v>
      </c>
      <c r="J33" s="32"/>
    </row>
    <row r="34" spans="1:11" ht="15" customHeight="1" x14ac:dyDescent="0.25">
      <c r="A34" s="146" t="str">
        <f t="shared" si="12"/>
        <v>Zusatzlotterie Spiel 77</v>
      </c>
      <c r="B34" s="69" t="s">
        <v>15</v>
      </c>
      <c r="C34" s="69"/>
      <c r="D34" s="69"/>
      <c r="E34" s="70">
        <v>2.5</v>
      </c>
      <c r="F34" s="70"/>
      <c r="G34" s="63">
        <f t="shared" si="6"/>
        <v>0.42398892000000005</v>
      </c>
      <c r="H34" s="63"/>
      <c r="I34" s="48">
        <f t="shared" si="7"/>
        <v>0.10000000000000003</v>
      </c>
      <c r="J34" s="48"/>
    </row>
    <row r="35" spans="1:11" ht="15" customHeight="1" x14ac:dyDescent="0.25">
      <c r="A35" s="146" t="str">
        <f t="shared" si="12"/>
        <v>Zusatzlotterie SUPER 6</v>
      </c>
      <c r="B35" s="71" t="s">
        <v>14</v>
      </c>
      <c r="C35" s="71"/>
      <c r="D35" s="71"/>
      <c r="E35" s="72">
        <v>1.25</v>
      </c>
      <c r="F35" s="72"/>
      <c r="G35" s="64">
        <f t="shared" si="6"/>
        <v>0.44666719999999999</v>
      </c>
      <c r="H35" s="64"/>
      <c r="I35" s="46">
        <f t="shared" si="7"/>
        <v>0.10000000000000003</v>
      </c>
      <c r="J35" s="46"/>
    </row>
    <row r="36" spans="1:11" ht="15" customHeight="1" x14ac:dyDescent="0.25">
      <c r="A36" s="146" t="str">
        <f t="shared" si="12"/>
        <v>Zusatzlotterie plus 5</v>
      </c>
      <c r="B36" s="74" t="s">
        <v>13</v>
      </c>
      <c r="C36" s="74"/>
      <c r="D36" s="74"/>
      <c r="E36" s="66">
        <v>0.75</v>
      </c>
      <c r="F36" s="66"/>
      <c r="G36" s="39">
        <f t="shared" si="6"/>
        <v>0.48666666666666702</v>
      </c>
      <c r="H36" s="39"/>
      <c r="I36" s="47">
        <f t="shared" si="7"/>
        <v>0.10000000000000003</v>
      </c>
      <c r="J36" s="47"/>
    </row>
    <row r="37" spans="1:11" ht="15" customHeight="1" x14ac:dyDescent="0.25">
      <c r="A37" s="146" t="str">
        <f t="shared" si="12"/>
        <v>LOTTO 6aus45 (AT)</v>
      </c>
      <c r="B37" s="73" t="s">
        <v>33</v>
      </c>
      <c r="C37" s="73"/>
      <c r="D37" s="73"/>
      <c r="E37" s="105">
        <v>1.3</v>
      </c>
      <c r="F37" s="105"/>
      <c r="G37" s="101">
        <f t="shared" si="6"/>
        <v>0.48081732872685995</v>
      </c>
      <c r="H37" s="101"/>
      <c r="I37" s="54">
        <f t="shared" si="7"/>
        <v>8.5459407297183862E-2</v>
      </c>
      <c r="J37" s="54"/>
    </row>
    <row r="38" spans="1:11" ht="15" customHeight="1" x14ac:dyDescent="0.25">
      <c r="A38" s="146" t="str">
        <f t="shared" si="12"/>
        <v>EuroMillions</v>
      </c>
      <c r="B38" s="104" t="s">
        <v>3</v>
      </c>
      <c r="C38" s="104"/>
      <c r="D38" s="104"/>
      <c r="E38" s="65">
        <v>3</v>
      </c>
      <c r="F38" s="65"/>
      <c r="G38" s="61">
        <f t="shared" si="6"/>
        <v>0.36666666666666697</v>
      </c>
      <c r="H38" s="61"/>
      <c r="I38" s="58">
        <f t="shared" si="7"/>
        <v>7.707975419585042E-2</v>
      </c>
      <c r="J38" s="58"/>
    </row>
    <row r="39" spans="1:11" ht="15" customHeight="1" x14ac:dyDescent="0.25">
      <c r="A39" s="146" t="str">
        <f t="shared" si="12"/>
        <v>SuperLotto</v>
      </c>
      <c r="B39" s="102" t="s">
        <v>11</v>
      </c>
      <c r="C39" s="102"/>
      <c r="D39" s="102"/>
      <c r="E39" s="106">
        <v>1.5</v>
      </c>
      <c r="F39" s="106"/>
      <c r="G39" s="59">
        <f t="shared" si="6"/>
        <v>0.35886899884079709</v>
      </c>
      <c r="H39" s="59"/>
      <c r="I39" s="56">
        <f t="shared" si="7"/>
        <v>0.34713782103064295</v>
      </c>
      <c r="J39" s="56"/>
    </row>
    <row r="40" spans="1:11" ht="15" customHeight="1" x14ac:dyDescent="0.25">
      <c r="K40" s="1"/>
    </row>
    <row r="41" spans="1:11" ht="15" customHeight="1" thickBot="1" x14ac:dyDescent="0.3">
      <c r="K41" s="1"/>
    </row>
    <row r="42" spans="1:11" ht="15" customHeight="1" x14ac:dyDescent="0.25">
      <c r="B42" s="17"/>
      <c r="C42" s="17"/>
      <c r="D42" s="17"/>
      <c r="E42" s="17"/>
      <c r="F42" s="18"/>
      <c r="G42" s="18"/>
      <c r="H42" s="19"/>
      <c r="I42" s="19"/>
      <c r="J42" s="19"/>
      <c r="K42" s="24"/>
    </row>
    <row r="43" spans="1:11" ht="15" customHeight="1" x14ac:dyDescent="0.25">
      <c r="K43" s="1"/>
    </row>
    <row r="44" spans="1:11" ht="15" customHeight="1" x14ac:dyDescent="0.2">
      <c r="B44" s="78" t="s">
        <v>31</v>
      </c>
      <c r="C44" s="79"/>
      <c r="D44" s="79"/>
      <c r="E44" s="79"/>
      <c r="F44" s="79"/>
      <c r="G44" s="79"/>
      <c r="H44" s="79"/>
      <c r="I44" s="79"/>
      <c r="J44" s="79"/>
      <c r="K44" s="80"/>
    </row>
    <row r="45" spans="1:11" ht="15" customHeight="1" x14ac:dyDescent="0.2">
      <c r="B45" s="81"/>
      <c r="C45" s="82"/>
      <c r="D45" s="82"/>
      <c r="E45" s="82"/>
      <c r="F45" s="82"/>
      <c r="G45" s="82"/>
      <c r="H45" s="82"/>
      <c r="I45" s="82"/>
      <c r="J45" s="82"/>
      <c r="K45" s="83"/>
    </row>
    <row r="46" spans="1:11" ht="15" customHeight="1" x14ac:dyDescent="0.2">
      <c r="B46" s="84"/>
      <c r="C46" s="85"/>
      <c r="D46" s="85"/>
      <c r="E46" s="85"/>
      <c r="F46" s="85"/>
      <c r="G46" s="85"/>
      <c r="H46" s="85"/>
      <c r="I46" s="85"/>
      <c r="J46" s="85"/>
      <c r="K46" s="86"/>
    </row>
    <row r="47" spans="1:11" ht="15" customHeight="1" x14ac:dyDescent="0.25">
      <c r="F47" s="3"/>
      <c r="G47" s="3"/>
      <c r="H47" s="3"/>
      <c r="I47" s="3"/>
      <c r="J47" s="3"/>
      <c r="K47" s="3"/>
    </row>
    <row r="48" spans="1:11" x14ac:dyDescent="0.2">
      <c r="B48" s="75" t="s">
        <v>4</v>
      </c>
      <c r="C48" s="76"/>
      <c r="D48" s="76"/>
      <c r="E48" s="76"/>
      <c r="F48" s="76"/>
      <c r="G48" s="76"/>
      <c r="H48" s="76"/>
      <c r="I48" s="76"/>
      <c r="J48" s="76"/>
      <c r="K48" s="77"/>
    </row>
    <row r="49" spans="2:8" ht="14.25" hidden="1" customHeight="1" x14ac:dyDescent="0.25"/>
    <row r="50" spans="2:8" ht="14.25" hidden="1" customHeight="1" x14ac:dyDescent="0.25"/>
    <row r="51" spans="2:8" ht="14.25" hidden="1" customHeight="1" x14ac:dyDescent="0.25">
      <c r="B51" s="148" t="s">
        <v>0</v>
      </c>
      <c r="C51" s="108"/>
      <c r="D51" s="149">
        <v>0.5</v>
      </c>
      <c r="E51" s="107"/>
      <c r="F51" s="107"/>
      <c r="G51" s="150">
        <v>1.2</v>
      </c>
      <c r="H51" s="151">
        <v>3.1875347902174916E-2</v>
      </c>
    </row>
    <row r="52" spans="2:8" ht="14.25" hidden="1" customHeight="1" x14ac:dyDescent="0.25">
      <c r="B52" s="148" t="s">
        <v>1</v>
      </c>
      <c r="C52" s="108"/>
      <c r="D52" s="149">
        <v>0.5</v>
      </c>
      <c r="E52" s="107"/>
      <c r="F52" s="107"/>
      <c r="G52" s="150">
        <v>2</v>
      </c>
      <c r="H52" s="151">
        <v>3.1416252902641169E-2</v>
      </c>
    </row>
    <row r="53" spans="2:8" ht="14.25" hidden="1" customHeight="1" x14ac:dyDescent="0.25">
      <c r="B53" s="148" t="s">
        <v>34</v>
      </c>
      <c r="C53" s="108"/>
      <c r="D53" s="149">
        <v>0.47204968944099401</v>
      </c>
      <c r="E53" s="107"/>
      <c r="F53" s="107"/>
      <c r="G53" s="150">
        <v>1</v>
      </c>
      <c r="H53" s="151">
        <v>7.8674948240165646E-2</v>
      </c>
    </row>
    <row r="54" spans="2:8" ht="14.25" hidden="1" customHeight="1" x14ac:dyDescent="0.25">
      <c r="B54" s="148" t="s">
        <v>35</v>
      </c>
      <c r="C54" s="108"/>
      <c r="D54" s="149">
        <v>0.50675922542930207</v>
      </c>
      <c r="E54" s="107"/>
      <c r="F54" s="107"/>
      <c r="G54" s="150">
        <v>1</v>
      </c>
      <c r="H54" s="151">
        <v>0.19437340153452681</v>
      </c>
    </row>
    <row r="55" spans="2:8" ht="14.25" hidden="1" customHeight="1" x14ac:dyDescent="0.25">
      <c r="B55" s="148" t="s">
        <v>36</v>
      </c>
      <c r="C55" s="108"/>
      <c r="D55" s="149">
        <v>0.49442956936181298</v>
      </c>
      <c r="E55" s="107"/>
      <c r="F55" s="107"/>
      <c r="G55" s="150">
        <v>1</v>
      </c>
      <c r="H55" s="151">
        <v>0.3212963316410275</v>
      </c>
    </row>
    <row r="56" spans="2:8" ht="14.25" hidden="1" customHeight="1" x14ac:dyDescent="0.25">
      <c r="B56" s="148" t="s">
        <v>37</v>
      </c>
      <c r="C56" s="108"/>
      <c r="D56" s="149">
        <v>0.498979014648748</v>
      </c>
      <c r="E56" s="107"/>
      <c r="F56" s="107"/>
      <c r="G56" s="150">
        <v>1</v>
      </c>
      <c r="H56" s="151">
        <v>0.13668116057702648</v>
      </c>
    </row>
    <row r="57" spans="2:8" ht="14.25" hidden="1" customHeight="1" x14ac:dyDescent="0.25">
      <c r="B57" s="148" t="s">
        <v>38</v>
      </c>
      <c r="C57" s="108"/>
      <c r="D57" s="149">
        <v>0.49743934730765299</v>
      </c>
      <c r="E57" s="107"/>
      <c r="F57" s="107"/>
      <c r="G57" s="150">
        <v>1</v>
      </c>
      <c r="H57" s="151">
        <v>0.2218881626065653</v>
      </c>
    </row>
    <row r="58" spans="2:8" ht="14.25" hidden="1" customHeight="1" x14ac:dyDescent="0.25">
      <c r="B58" s="148" t="s">
        <v>39</v>
      </c>
      <c r="C58" s="108"/>
      <c r="D58" s="149">
        <v>0.49566510711870898</v>
      </c>
      <c r="E58" s="107"/>
      <c r="F58" s="107"/>
      <c r="G58" s="150">
        <v>1</v>
      </c>
      <c r="H58" s="151">
        <v>9.6740378375680017E-2</v>
      </c>
    </row>
    <row r="59" spans="2:8" ht="14.25" hidden="1" customHeight="1" x14ac:dyDescent="0.25">
      <c r="B59" s="148" t="s">
        <v>40</v>
      </c>
      <c r="C59" s="108"/>
      <c r="D59" s="149">
        <v>0.48938370926575703</v>
      </c>
      <c r="E59" s="107"/>
      <c r="F59" s="107"/>
      <c r="G59" s="150">
        <v>1</v>
      </c>
      <c r="H59" s="151">
        <v>0.21270856740567007</v>
      </c>
    </row>
    <row r="60" spans="2:8" ht="14.25" hidden="1" customHeight="1" x14ac:dyDescent="0.25">
      <c r="B60" s="148" t="s">
        <v>41</v>
      </c>
      <c r="C60" s="108"/>
      <c r="D60" s="149">
        <v>0.50045308198174798</v>
      </c>
      <c r="E60" s="107"/>
      <c r="F60" s="107"/>
      <c r="G60" s="150">
        <v>1</v>
      </c>
      <c r="H60" s="151">
        <v>0.10667004410809104</v>
      </c>
    </row>
    <row r="61" spans="2:8" ht="14.25" hidden="1" customHeight="1" x14ac:dyDescent="0.25">
      <c r="B61" s="148" t="s">
        <v>42</v>
      </c>
      <c r="C61" s="108"/>
      <c r="D61" s="149">
        <v>0.49399741988648599</v>
      </c>
      <c r="E61" s="107"/>
      <c r="F61" s="107"/>
      <c r="G61" s="150">
        <v>1</v>
      </c>
      <c r="H61" s="151">
        <v>0.13544148336141645</v>
      </c>
    </row>
    <row r="62" spans="2:8" ht="14.25" hidden="1" customHeight="1" x14ac:dyDescent="0.25">
      <c r="B62" s="148" t="s">
        <v>16</v>
      </c>
      <c r="C62" s="108"/>
      <c r="D62" s="149">
        <v>0.38972169733088402</v>
      </c>
      <c r="E62" s="107"/>
      <c r="F62" s="107"/>
      <c r="G62" s="150">
        <v>5</v>
      </c>
      <c r="H62" s="151">
        <v>0.1099907801229997</v>
      </c>
    </row>
    <row r="63" spans="2:8" ht="14.25" hidden="1" customHeight="1" x14ac:dyDescent="0.25">
      <c r="B63" s="148" t="s">
        <v>17</v>
      </c>
      <c r="C63" s="108"/>
      <c r="D63" s="149">
        <v>0.38972169733088402</v>
      </c>
      <c r="E63" s="107"/>
      <c r="F63" s="107"/>
      <c r="G63" s="150">
        <v>2.5</v>
      </c>
      <c r="H63" s="151">
        <v>0.1099907801229997</v>
      </c>
    </row>
    <row r="64" spans="2:8" ht="14.25" hidden="1" customHeight="1" x14ac:dyDescent="0.25">
      <c r="B64" s="148" t="s">
        <v>18</v>
      </c>
      <c r="C64" s="108"/>
      <c r="D64" s="149">
        <v>0.38972169733088402</v>
      </c>
      <c r="E64" s="107"/>
      <c r="F64" s="107"/>
      <c r="G64" s="150">
        <v>1</v>
      </c>
      <c r="H64" s="151">
        <v>0.1099907801229997</v>
      </c>
    </row>
    <row r="65" spans="2:8" ht="14.25" hidden="1" customHeight="1" x14ac:dyDescent="0.25">
      <c r="B65" s="148" t="s">
        <v>15</v>
      </c>
      <c r="C65" s="108"/>
      <c r="D65" s="149">
        <v>0.42398892000000005</v>
      </c>
      <c r="E65" s="107"/>
      <c r="F65" s="107"/>
      <c r="G65" s="150">
        <v>2.5</v>
      </c>
      <c r="H65" s="151">
        <v>0.10000000000000003</v>
      </c>
    </row>
    <row r="66" spans="2:8" ht="14.25" hidden="1" customHeight="1" x14ac:dyDescent="0.25">
      <c r="B66" s="148" t="s">
        <v>14</v>
      </c>
      <c r="C66" s="108"/>
      <c r="D66" s="149">
        <v>0.44666719999999999</v>
      </c>
      <c r="E66" s="107"/>
      <c r="F66" s="107"/>
      <c r="G66" s="150">
        <v>1.25</v>
      </c>
      <c r="H66" s="151">
        <v>0.10000000000000003</v>
      </c>
    </row>
    <row r="67" spans="2:8" ht="14.25" hidden="1" customHeight="1" x14ac:dyDescent="0.25">
      <c r="B67" s="148" t="s">
        <v>13</v>
      </c>
      <c r="C67" s="108"/>
      <c r="D67" s="149">
        <v>0.48666666666666702</v>
      </c>
      <c r="E67" s="107"/>
      <c r="F67" s="107"/>
      <c r="G67" s="150">
        <v>0.75</v>
      </c>
      <c r="H67" s="151">
        <v>0.10000000000000003</v>
      </c>
    </row>
    <row r="68" spans="2:8" ht="14.25" hidden="1" customHeight="1" x14ac:dyDescent="0.25">
      <c r="B68" s="148" t="s">
        <v>33</v>
      </c>
      <c r="C68" s="108"/>
      <c r="D68" s="149">
        <v>0.48081732872685995</v>
      </c>
      <c r="E68" s="107"/>
      <c r="F68" s="107"/>
      <c r="G68" s="150">
        <v>1.3</v>
      </c>
      <c r="H68" s="151">
        <v>8.5459407297183862E-2</v>
      </c>
    </row>
    <row r="69" spans="2:8" ht="14.25" hidden="1" customHeight="1" x14ac:dyDescent="0.25">
      <c r="B69" s="148" t="s">
        <v>3</v>
      </c>
      <c r="C69" s="108"/>
      <c r="D69" s="149">
        <v>0.36666666666666697</v>
      </c>
      <c r="E69" s="107"/>
      <c r="F69" s="107"/>
      <c r="G69" s="150">
        <v>3</v>
      </c>
      <c r="H69" s="151">
        <v>7.707975419585042E-2</v>
      </c>
    </row>
    <row r="70" spans="2:8" ht="14.25" hidden="1" customHeight="1" x14ac:dyDescent="0.25">
      <c r="B70" s="148" t="s">
        <v>11</v>
      </c>
      <c r="C70" s="108"/>
      <c r="D70" s="149">
        <v>0.35886899884079709</v>
      </c>
      <c r="E70" s="107"/>
      <c r="F70" s="107"/>
      <c r="G70" s="150">
        <v>1.5</v>
      </c>
      <c r="H70" s="151">
        <v>0.34713782103064295</v>
      </c>
    </row>
  </sheetData>
  <sheetProtection algorithmName="SHA-512" hashValue="686kw2EcS+1joVyALf6aAkycnRCV1DhaprOeDg5ByNKnFTiq2PaNK0jsCNEv4Mn9AZBhjv53KRQOSlJ66CelIA==" saltValue="jcMcBhbssLG2UnLmeAmiDg==" spinCount="100000" sheet="1" objects="1" scenarios="1" formatRows="0" selectLockedCells="1"/>
  <sortState ref="B34:J36">
    <sortCondition descending="1" ref="E34:E36"/>
  </sortState>
  <mergeCells count="146">
    <mergeCell ref="B64:C64"/>
    <mergeCell ref="B65:C65"/>
    <mergeCell ref="B66:C66"/>
    <mergeCell ref="B67:C67"/>
    <mergeCell ref="B68:C68"/>
    <mergeCell ref="B69:C69"/>
    <mergeCell ref="B70:C70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D69:F69"/>
    <mergeCell ref="D70:F70"/>
    <mergeCell ref="B51:C51"/>
    <mergeCell ref="B52:C52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B53:C53"/>
    <mergeCell ref="B54:C54"/>
    <mergeCell ref="B48:K48"/>
    <mergeCell ref="B44:K46"/>
    <mergeCell ref="G2:G3"/>
    <mergeCell ref="B3:D3"/>
    <mergeCell ref="B4:D4"/>
    <mergeCell ref="B2:D2"/>
    <mergeCell ref="B5:D5"/>
    <mergeCell ref="B6:D6"/>
    <mergeCell ref="H2:H3"/>
    <mergeCell ref="F2:F3"/>
    <mergeCell ref="I2:I3"/>
    <mergeCell ref="E29:F29"/>
    <mergeCell ref="E30:F30"/>
    <mergeCell ref="E19:F19"/>
    <mergeCell ref="B19:D19"/>
    <mergeCell ref="B7:D7"/>
    <mergeCell ref="B8:D8"/>
    <mergeCell ref="G19:H19"/>
    <mergeCell ref="G37:H37"/>
    <mergeCell ref="B39:D39"/>
    <mergeCell ref="B21:D21"/>
    <mergeCell ref="B38:D38"/>
    <mergeCell ref="E37:F37"/>
    <mergeCell ref="E39:F39"/>
    <mergeCell ref="E38:F38"/>
    <mergeCell ref="E22:F22"/>
    <mergeCell ref="E24:F24"/>
    <mergeCell ref="E25:F25"/>
    <mergeCell ref="E36:F36"/>
    <mergeCell ref="B32:D32"/>
    <mergeCell ref="E32:F32"/>
    <mergeCell ref="B31:D31"/>
    <mergeCell ref="E31:F31"/>
    <mergeCell ref="E33:F33"/>
    <mergeCell ref="B34:D34"/>
    <mergeCell ref="E34:F34"/>
    <mergeCell ref="B35:D35"/>
    <mergeCell ref="E35:F35"/>
    <mergeCell ref="B33:D33"/>
    <mergeCell ref="B37:D37"/>
    <mergeCell ref="B36:D36"/>
    <mergeCell ref="B30:C30"/>
    <mergeCell ref="B29:C29"/>
    <mergeCell ref="I37:J37"/>
    <mergeCell ref="I20:J20"/>
    <mergeCell ref="I39:J39"/>
    <mergeCell ref="I21:J21"/>
    <mergeCell ref="I38:J38"/>
    <mergeCell ref="I22:J22"/>
    <mergeCell ref="I23:J23"/>
    <mergeCell ref="G23:H23"/>
    <mergeCell ref="G39:H39"/>
    <mergeCell ref="G21:H21"/>
    <mergeCell ref="G38:H38"/>
    <mergeCell ref="G22:H22"/>
    <mergeCell ref="G20:H20"/>
    <mergeCell ref="G34:H34"/>
    <mergeCell ref="G35:H35"/>
    <mergeCell ref="I25:J25"/>
    <mergeCell ref="I26:J26"/>
    <mergeCell ref="I27:J27"/>
    <mergeCell ref="I28:J28"/>
    <mergeCell ref="I29:J29"/>
    <mergeCell ref="G31:H31"/>
    <mergeCell ref="G26:H26"/>
    <mergeCell ref="G24:H24"/>
    <mergeCell ref="G25:H25"/>
    <mergeCell ref="G36:H36"/>
    <mergeCell ref="G32:H32"/>
    <mergeCell ref="G27:H27"/>
    <mergeCell ref="G28:H28"/>
    <mergeCell ref="G29:H29"/>
    <mergeCell ref="G30:H30"/>
    <mergeCell ref="E2:E3"/>
    <mergeCell ref="K2:K3"/>
    <mergeCell ref="J2:J3"/>
    <mergeCell ref="I35:J35"/>
    <mergeCell ref="I36:J36"/>
    <mergeCell ref="I34:J34"/>
    <mergeCell ref="I19:J19"/>
    <mergeCell ref="I24:J24"/>
    <mergeCell ref="E23:F23"/>
    <mergeCell ref="E26:F26"/>
    <mergeCell ref="E27:F27"/>
    <mergeCell ref="E28:F28"/>
    <mergeCell ref="E20:F20"/>
    <mergeCell ref="E21:F21"/>
    <mergeCell ref="B9:D9"/>
    <mergeCell ref="B10:D10"/>
    <mergeCell ref="B11:D11"/>
    <mergeCell ref="B12:D12"/>
    <mergeCell ref="B13:D13"/>
    <mergeCell ref="I30:J30"/>
    <mergeCell ref="I31:J31"/>
    <mergeCell ref="I32:J32"/>
    <mergeCell ref="I33:J33"/>
    <mergeCell ref="G33:H33"/>
    <mergeCell ref="B22:C22"/>
    <mergeCell ref="B23:C23"/>
    <mergeCell ref="B24:C24"/>
    <mergeCell ref="B25:C25"/>
    <mergeCell ref="B26:C26"/>
    <mergeCell ref="B27:C27"/>
    <mergeCell ref="B28:C28"/>
    <mergeCell ref="B20:D20"/>
    <mergeCell ref="C14:D14"/>
  </mergeCells>
  <conditionalFormatting sqref="B4:K13">
    <cfRule type="expression" dxfId="37" priority="2">
      <formula>IF($A4=10,TRUE,FALSE)</formula>
    </cfRule>
    <cfRule type="expression" dxfId="36" priority="3">
      <formula>IF($A4=9,TRUE,FALSE)</formula>
    </cfRule>
    <cfRule type="expression" dxfId="35" priority="4">
      <formula>IF($A4=8,TRUE,FALSE)</formula>
    </cfRule>
    <cfRule type="expression" dxfId="34" priority="5">
      <formula>IF($A4=7,TRUE,FALSE)</formula>
    </cfRule>
    <cfRule type="expression" dxfId="33" priority="6">
      <formula>IF($A4=6,TRUE,FALSE)</formula>
    </cfRule>
    <cfRule type="expression" dxfId="32" priority="7">
      <formula>IF($A4=5,TRUE,FALSE)</formula>
    </cfRule>
    <cfRule type="expression" dxfId="31" priority="8">
      <formula>IF($A4=4,TRUE,FALSE)</formula>
    </cfRule>
    <cfRule type="expression" dxfId="30" priority="9">
      <formula>IF($A4=3,TRUE,FALSE)</formula>
    </cfRule>
    <cfRule type="expression" dxfId="29" priority="10">
      <formula>IF($A4=2,TRUE,FALSE)</formula>
    </cfRule>
    <cfRule type="expression" dxfId="28" priority="11">
      <formula>IF($A4=1,TRUE,FALSE)</formula>
    </cfRule>
  </conditionalFormatting>
  <conditionalFormatting sqref="C14">
    <cfRule type="cellIs" dxfId="27" priority="13" operator="greaterThanOrEqual">
      <formula>0.1</formula>
    </cfRule>
    <cfRule type="cellIs" dxfId="26" priority="14" operator="greaterThanOrEqual">
      <formula>0</formula>
    </cfRule>
    <cfRule type="cellIs" dxfId="25" priority="26" stopIfTrue="1" operator="lessThan">
      <formula>0</formula>
    </cfRule>
  </conditionalFormatting>
  <conditionalFormatting sqref="I14">
    <cfRule type="expression" dxfId="24" priority="27">
      <formula>IF(I14&gt;=10,TRUE,FALSE)</formula>
    </cfRule>
    <cfRule type="expression" dxfId="23" priority="28">
      <formula>IF(I14&gt;=1,TRUE,FALSE)</formula>
    </cfRule>
    <cfRule type="cellIs" dxfId="22" priority="34" stopIfTrue="1" operator="greaterThanOrEqual">
      <formula>0.6</formula>
    </cfRule>
    <cfRule type="cellIs" dxfId="21" priority="35" stopIfTrue="1" operator="greaterThanOrEqual">
      <formula>0.4</formula>
    </cfRule>
    <cfRule type="cellIs" dxfId="20" priority="36" stopIfTrue="1" operator="lessThan">
      <formula>0.4</formula>
    </cfRule>
  </conditionalFormatting>
  <conditionalFormatting sqref="B22:J30">
    <cfRule type="expression" dxfId="19" priority="40">
      <formula>IF(OR($B22=0,$D22=0,$S22&gt;1),TRUE,FALSE)</formula>
    </cfRule>
  </conditionalFormatting>
  <dataValidations count="7">
    <dataValidation type="decimal" operator="greaterThanOrEqual" allowBlank="1" showInputMessage="1" showErrorMessage="1" sqref="B3:D3">
      <formula1>0.01</formula1>
    </dataValidation>
    <dataValidation type="whole" allowBlank="1" showInputMessage="1" showErrorMessage="1" sqref="F4:F13">
      <formula1>0</formula1>
      <formula2>10000</formula2>
    </dataValidation>
    <dataValidation type="decimal" allowBlank="1" showInputMessage="1" showErrorMessage="1" sqref="G4:G13">
      <formula1>0</formula1>
      <formula2>10000</formula2>
    </dataValidation>
    <dataValidation type="decimal" allowBlank="1" showInputMessage="1" showErrorMessage="1" sqref="E20:I39">
      <formula1>0.01</formula1>
      <formula2>100</formula2>
    </dataValidation>
    <dataValidation type="list" allowBlank="1" showInputMessage="1" showErrorMessage="1" sqref="B4:D13">
      <formula1>$A$20:$A$39</formula1>
    </dataValidation>
    <dataValidation type="list" allowBlank="1" showInputMessage="1" showErrorMessage="1" sqref="B22:C30">
      <formula1>$B$53:$B$61</formula1>
    </dataValidation>
    <dataValidation type="list" allowBlank="1" showInputMessage="1" showErrorMessage="1" sqref="D22:D30">
      <formula1>$T$22:$T$25</formula1>
    </dataValidation>
  </dataValidations>
  <pageMargins left="0.39370078740157483" right="0.39370078740157483" top="0.59055118110236227" bottom="0.59055118110236227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workbookViewId="0">
      <selection activeCell="B2" sqref="B2:C2"/>
    </sheetView>
  </sheetViews>
  <sheetFormatPr baseColWidth="10" defaultRowHeight="14.25" x14ac:dyDescent="0.25"/>
  <cols>
    <col min="1" max="1" width="2.85546875" style="1" customWidth="1"/>
    <col min="2" max="2" width="8.5703125" style="3" customWidth="1"/>
    <col min="3" max="3" width="16" style="3" customWidth="1"/>
    <col min="4" max="6" width="7" style="3" customWidth="1"/>
    <col min="7" max="7" width="7.140625" style="2" customWidth="1"/>
    <col min="8" max="8" width="7.28515625" style="2" customWidth="1"/>
    <col min="9" max="9" width="6.5703125" style="2" customWidth="1"/>
    <col min="10" max="10" width="9.7109375" style="4" customWidth="1"/>
    <col min="11" max="11" width="8.28515625" style="4" customWidth="1"/>
    <col min="12" max="12" width="9.7109375" style="4" customWidth="1"/>
    <col min="13" max="13" width="2.85546875" style="1" customWidth="1"/>
    <col min="14" max="16384" width="11.42578125" style="1"/>
  </cols>
  <sheetData>
    <row r="1" spans="1:12" ht="15" customHeight="1" x14ac:dyDescent="0.25"/>
    <row r="2" spans="1:12" ht="15" customHeight="1" x14ac:dyDescent="0.2">
      <c r="B2" s="91" t="s">
        <v>21</v>
      </c>
      <c r="C2" s="93"/>
      <c r="D2" s="87" t="s">
        <v>28</v>
      </c>
      <c r="E2" s="87" t="s">
        <v>29</v>
      </c>
      <c r="F2" s="87" t="s">
        <v>19</v>
      </c>
      <c r="G2" s="87" t="s">
        <v>30</v>
      </c>
      <c r="H2" s="87" t="s">
        <v>22</v>
      </c>
      <c r="I2" s="87" t="s">
        <v>5</v>
      </c>
      <c r="J2" s="94" t="s">
        <v>9</v>
      </c>
      <c r="K2" s="96" t="s">
        <v>2</v>
      </c>
      <c r="L2" s="44" t="s">
        <v>27</v>
      </c>
    </row>
    <row r="3" spans="1:12" ht="15" customHeight="1" x14ac:dyDescent="0.2">
      <c r="B3" s="89">
        <v>1</v>
      </c>
      <c r="C3" s="90"/>
      <c r="D3" s="88"/>
      <c r="E3" s="88"/>
      <c r="F3" s="88"/>
      <c r="G3" s="88"/>
      <c r="H3" s="88"/>
      <c r="I3" s="88"/>
      <c r="J3" s="95"/>
      <c r="K3" s="97"/>
      <c r="L3" s="45"/>
    </row>
    <row r="4" spans="1:12" ht="15" customHeight="1" x14ac:dyDescent="0.2">
      <c r="A4" s="145">
        <f>IF(B4=$B$25,1,IF(B4=$B$23,2,IF(B4=$B$27,3,IF(B4=$B$24,4,IF(B4=$B$26,5,IF(B4=$B$28,6,IF(B4=$B$29,7,0)))))))</f>
        <v>0</v>
      </c>
      <c r="B4" s="28"/>
      <c r="C4" s="30"/>
      <c r="D4" s="16"/>
      <c r="E4" s="16"/>
      <c r="F4" s="16"/>
      <c r="G4" s="22" t="str">
        <f t="shared" ref="G4:G13" si="0">IFERROR(VLOOKUP(B4,$B$23:$J$29,3,FALSE),"")</f>
        <v/>
      </c>
      <c r="H4" s="21" t="str">
        <f t="shared" ref="H4:H13" si="1">IFERROR(IF(OR(D4&gt;20,E4&gt;VLOOKUP(B4,$B$23:$J$29,9,FALSE),F4&lt;=0),"",COMBIN(D4,VLOOKUP(B4,$B$23:$J$29,7,FALSE))*COMBIN(E4,VLOOKUP(B4,$B$23:$J$29,8,FALSE))*F4),"")</f>
        <v/>
      </c>
      <c r="I4" s="14"/>
      <c r="J4" s="12" t="str">
        <f>IFERROR(IF(H4="","",G4*H4/I4),"")</f>
        <v/>
      </c>
      <c r="K4" s="13" t="str">
        <f>IFERROR(VLOOKUP(B4,$B$23:$J$29,5,FALSE)*VLOOKUP(B4,$B$23:$J$29,3,FALSE)/G4,"")</f>
        <v/>
      </c>
      <c r="L4" s="12" t="str">
        <f>IFERROR(IF(J4="","",J4*K4),"")</f>
        <v/>
      </c>
    </row>
    <row r="5" spans="1:12" ht="15" customHeight="1" x14ac:dyDescent="0.2">
      <c r="A5" s="145">
        <f t="shared" ref="A5:A13" si="2">IF(B5=$B$25,1,IF(B5=$B$23,2,IF(B5=$B$27,3,IF(B5=$B$24,4,IF(B5=$B$26,5,IF(B5=$B$28,6,IF(B5=$B$29,7,0)))))))</f>
        <v>0</v>
      </c>
      <c r="B5" s="28"/>
      <c r="C5" s="30"/>
      <c r="D5" s="16"/>
      <c r="E5" s="16"/>
      <c r="F5" s="16"/>
      <c r="G5" s="22" t="str">
        <f t="shared" si="0"/>
        <v/>
      </c>
      <c r="H5" s="21" t="str">
        <f t="shared" si="1"/>
        <v/>
      </c>
      <c r="I5" s="14"/>
      <c r="J5" s="12" t="str">
        <f t="shared" ref="J5:J13" si="3">IFERROR(IF(H5="","",G5*H5/I5),"")</f>
        <v/>
      </c>
      <c r="K5" s="13" t="str">
        <f t="shared" ref="K5:K13" si="4">IFERROR(VLOOKUP(B5,$B$23:$J$29,5,FALSE),"")</f>
        <v/>
      </c>
      <c r="L5" s="12" t="str">
        <f t="shared" ref="L5:L13" si="5">IFERROR(IF(J5="","",J5*K5),"")</f>
        <v/>
      </c>
    </row>
    <row r="6" spans="1:12" ht="15" customHeight="1" x14ac:dyDescent="0.2">
      <c r="A6" s="145">
        <f t="shared" si="2"/>
        <v>0</v>
      </c>
      <c r="B6" s="28"/>
      <c r="C6" s="30"/>
      <c r="D6" s="16"/>
      <c r="E6" s="16"/>
      <c r="F6" s="16"/>
      <c r="G6" s="22" t="str">
        <f t="shared" si="0"/>
        <v/>
      </c>
      <c r="H6" s="21" t="str">
        <f t="shared" si="1"/>
        <v/>
      </c>
      <c r="I6" s="14"/>
      <c r="J6" s="12" t="str">
        <f t="shared" si="3"/>
        <v/>
      </c>
      <c r="K6" s="13" t="str">
        <f t="shared" si="4"/>
        <v/>
      </c>
      <c r="L6" s="12" t="str">
        <f t="shared" si="5"/>
        <v/>
      </c>
    </row>
    <row r="7" spans="1:12" ht="15" customHeight="1" x14ac:dyDescent="0.2">
      <c r="A7" s="145">
        <f t="shared" si="2"/>
        <v>0</v>
      </c>
      <c r="B7" s="28"/>
      <c r="C7" s="30"/>
      <c r="D7" s="16"/>
      <c r="E7" s="20"/>
      <c r="F7" s="16"/>
      <c r="G7" s="23" t="str">
        <f t="shared" si="0"/>
        <v/>
      </c>
      <c r="H7" s="21" t="str">
        <f t="shared" si="1"/>
        <v/>
      </c>
      <c r="I7" s="14"/>
      <c r="J7" s="12" t="str">
        <f t="shared" si="3"/>
        <v/>
      </c>
      <c r="K7" s="13" t="str">
        <f t="shared" si="4"/>
        <v/>
      </c>
      <c r="L7" s="12" t="str">
        <f t="shared" si="5"/>
        <v/>
      </c>
    </row>
    <row r="8" spans="1:12" ht="15" customHeight="1" x14ac:dyDescent="0.2">
      <c r="A8" s="145">
        <f t="shared" si="2"/>
        <v>0</v>
      </c>
      <c r="B8" s="28"/>
      <c r="C8" s="30"/>
      <c r="D8" s="16"/>
      <c r="E8" s="20"/>
      <c r="F8" s="16"/>
      <c r="G8" s="23" t="str">
        <f t="shared" si="0"/>
        <v/>
      </c>
      <c r="H8" s="21" t="str">
        <f t="shared" si="1"/>
        <v/>
      </c>
      <c r="I8" s="14"/>
      <c r="J8" s="12" t="str">
        <f t="shared" si="3"/>
        <v/>
      </c>
      <c r="K8" s="13" t="str">
        <f t="shared" si="4"/>
        <v/>
      </c>
      <c r="L8" s="12" t="str">
        <f t="shared" si="5"/>
        <v/>
      </c>
    </row>
    <row r="9" spans="1:12" ht="15" customHeight="1" x14ac:dyDescent="0.2">
      <c r="A9" s="145">
        <f t="shared" si="2"/>
        <v>0</v>
      </c>
      <c r="B9" s="28"/>
      <c r="C9" s="30"/>
      <c r="D9" s="16"/>
      <c r="E9" s="16"/>
      <c r="F9" s="16"/>
      <c r="G9" s="22" t="str">
        <f t="shared" si="0"/>
        <v/>
      </c>
      <c r="H9" s="21" t="str">
        <f t="shared" si="1"/>
        <v/>
      </c>
      <c r="I9" s="14"/>
      <c r="J9" s="12" t="str">
        <f t="shared" si="3"/>
        <v/>
      </c>
      <c r="K9" s="13" t="str">
        <f t="shared" si="4"/>
        <v/>
      </c>
      <c r="L9" s="12" t="str">
        <f t="shared" si="5"/>
        <v/>
      </c>
    </row>
    <row r="10" spans="1:12" ht="15" customHeight="1" x14ac:dyDescent="0.2">
      <c r="A10" s="145">
        <f t="shared" si="2"/>
        <v>0</v>
      </c>
      <c r="B10" s="28"/>
      <c r="C10" s="30"/>
      <c r="D10" s="16"/>
      <c r="E10" s="16"/>
      <c r="F10" s="16"/>
      <c r="G10" s="22" t="str">
        <f t="shared" si="0"/>
        <v/>
      </c>
      <c r="H10" s="21" t="str">
        <f t="shared" si="1"/>
        <v/>
      </c>
      <c r="I10" s="14"/>
      <c r="J10" s="12" t="str">
        <f t="shared" si="3"/>
        <v/>
      </c>
      <c r="K10" s="13" t="str">
        <f t="shared" si="4"/>
        <v/>
      </c>
      <c r="L10" s="12" t="str">
        <f t="shared" si="5"/>
        <v/>
      </c>
    </row>
    <row r="11" spans="1:12" ht="15" customHeight="1" x14ac:dyDescent="0.2">
      <c r="A11" s="145">
        <f t="shared" si="2"/>
        <v>0</v>
      </c>
      <c r="B11" s="28"/>
      <c r="C11" s="30"/>
      <c r="D11" s="16"/>
      <c r="E11" s="16"/>
      <c r="F11" s="16"/>
      <c r="G11" s="22" t="str">
        <f t="shared" si="0"/>
        <v/>
      </c>
      <c r="H11" s="21" t="str">
        <f t="shared" si="1"/>
        <v/>
      </c>
      <c r="I11" s="14"/>
      <c r="J11" s="12" t="str">
        <f t="shared" si="3"/>
        <v/>
      </c>
      <c r="K11" s="13" t="str">
        <f t="shared" si="4"/>
        <v/>
      </c>
      <c r="L11" s="12" t="str">
        <f t="shared" si="5"/>
        <v/>
      </c>
    </row>
    <row r="12" spans="1:12" ht="15" customHeight="1" x14ac:dyDescent="0.2">
      <c r="A12" s="145">
        <f t="shared" si="2"/>
        <v>0</v>
      </c>
      <c r="B12" s="28"/>
      <c r="C12" s="30"/>
      <c r="D12" s="16"/>
      <c r="E12" s="16"/>
      <c r="F12" s="16"/>
      <c r="G12" s="22" t="str">
        <f t="shared" si="0"/>
        <v/>
      </c>
      <c r="H12" s="21" t="str">
        <f t="shared" si="1"/>
        <v/>
      </c>
      <c r="I12" s="14"/>
      <c r="J12" s="12" t="str">
        <f t="shared" si="3"/>
        <v/>
      </c>
      <c r="K12" s="13" t="str">
        <f t="shared" si="4"/>
        <v/>
      </c>
      <c r="L12" s="12" t="str">
        <f t="shared" si="5"/>
        <v/>
      </c>
    </row>
    <row r="13" spans="1:12" ht="15" customHeight="1" x14ac:dyDescent="0.2">
      <c r="A13" s="145">
        <f t="shared" si="2"/>
        <v>0</v>
      </c>
      <c r="B13" s="28"/>
      <c r="C13" s="30"/>
      <c r="D13" s="16"/>
      <c r="E13" s="16"/>
      <c r="F13" s="16"/>
      <c r="G13" s="22" t="str">
        <f t="shared" si="0"/>
        <v/>
      </c>
      <c r="H13" s="21" t="str">
        <f t="shared" si="1"/>
        <v/>
      </c>
      <c r="I13" s="14"/>
      <c r="J13" s="12" t="str">
        <f t="shared" si="3"/>
        <v/>
      </c>
      <c r="K13" s="13" t="str">
        <f t="shared" si="4"/>
        <v/>
      </c>
      <c r="L13" s="12" t="str">
        <f t="shared" si="5"/>
        <v/>
      </c>
    </row>
    <row r="14" spans="1:12" ht="15" customHeight="1" x14ac:dyDescent="0.2">
      <c r="B14" s="5" t="s">
        <v>6</v>
      </c>
      <c r="C14" s="7" t="str">
        <f>IFERROR(B3/J14-1,"")</f>
        <v/>
      </c>
      <c r="D14" s="15"/>
      <c r="E14" s="15"/>
      <c r="F14" s="11" t="str">
        <f>IF(SUM(F4:F13)=0,"",SUM(F4:F13))</f>
        <v/>
      </c>
      <c r="G14" s="15"/>
      <c r="H14" s="11" t="str">
        <f>IF(SUM(H4:H13)=0,"",SUM(H4:H13))</f>
        <v/>
      </c>
      <c r="I14" s="15"/>
      <c r="J14" s="6" t="str">
        <f>IF(SUM(J4:J13)=0,"",SUM(J4:J13))</f>
        <v/>
      </c>
      <c r="K14" s="10" t="str">
        <f>IFERROR(L14/B3,"")</f>
        <v/>
      </c>
      <c r="L14" s="8" t="str">
        <f>IF(SUM(L4:L13)=0,"",SUM(L4:L13))</f>
        <v/>
      </c>
    </row>
    <row r="15" spans="1:12" ht="15" customHeight="1" x14ac:dyDescent="0.25">
      <c r="G15" s="1"/>
      <c r="H15" s="1"/>
    </row>
    <row r="16" spans="1:12" ht="15" customHeight="1" x14ac:dyDescent="0.2">
      <c r="B16" s="109" t="s">
        <v>32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1"/>
    </row>
    <row r="17" spans="2:23" ht="15" customHeight="1" x14ac:dyDescent="0.2"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4"/>
    </row>
    <row r="18" spans="2:23" ht="15" customHeight="1" x14ac:dyDescent="0.25">
      <c r="B18" s="4"/>
      <c r="C18" s="4"/>
      <c r="D18" s="4"/>
      <c r="E18" s="4"/>
      <c r="F18" s="4"/>
      <c r="G18" s="4"/>
      <c r="H18" s="4"/>
      <c r="I18" s="4"/>
    </row>
    <row r="19" spans="2:23" ht="15" customHeight="1" thickBot="1" x14ac:dyDescent="0.3"/>
    <row r="20" spans="2:23" ht="15" customHeight="1" x14ac:dyDescent="0.25">
      <c r="B20" s="17"/>
      <c r="C20" s="17"/>
      <c r="D20" s="17"/>
      <c r="E20" s="17"/>
      <c r="F20" s="17"/>
      <c r="G20" s="18"/>
      <c r="H20" s="18"/>
      <c r="I20" s="18"/>
      <c r="J20" s="19"/>
      <c r="K20" s="19"/>
      <c r="L20" s="19"/>
    </row>
    <row r="21" spans="2:23" ht="15" customHeight="1" x14ac:dyDescent="0.25"/>
    <row r="22" spans="2:23" ht="15" customHeight="1" x14ac:dyDescent="0.25">
      <c r="B22" s="98" t="s">
        <v>10</v>
      </c>
      <c r="C22" s="49"/>
      <c r="D22" s="100" t="s">
        <v>7</v>
      </c>
      <c r="E22" s="99"/>
      <c r="F22" s="49" t="s">
        <v>2</v>
      </c>
      <c r="G22" s="100"/>
      <c r="H22" s="4"/>
      <c r="I22" s="1"/>
      <c r="W22" s="4"/>
    </row>
    <row r="23" spans="2:23" ht="15" customHeight="1" x14ac:dyDescent="0.25">
      <c r="B23" s="36" t="s">
        <v>0</v>
      </c>
      <c r="C23" s="36"/>
      <c r="D23" s="115">
        <v>1.2</v>
      </c>
      <c r="E23" s="116"/>
      <c r="F23" s="62">
        <f>50%*1.2/D23</f>
        <v>0.5</v>
      </c>
      <c r="G23" s="62"/>
      <c r="H23" s="145">
        <v>6</v>
      </c>
      <c r="I23" s="145">
        <v>1</v>
      </c>
      <c r="J23" s="145">
        <v>10</v>
      </c>
      <c r="W23" s="4"/>
    </row>
    <row r="24" spans="2:23" ht="15" customHeight="1" x14ac:dyDescent="0.25">
      <c r="B24" s="103" t="s">
        <v>1</v>
      </c>
      <c r="C24" s="103"/>
      <c r="D24" s="135">
        <v>2</v>
      </c>
      <c r="E24" s="136"/>
      <c r="F24" s="60">
        <f>50%*2/D24</f>
        <v>0.5</v>
      </c>
      <c r="G24" s="60"/>
      <c r="H24" s="145">
        <v>5</v>
      </c>
      <c r="I24" s="145">
        <v>2</v>
      </c>
      <c r="J24" s="145">
        <v>12</v>
      </c>
      <c r="W24" s="4"/>
    </row>
    <row r="25" spans="2:23" ht="15" customHeight="1" x14ac:dyDescent="0.25">
      <c r="B25" s="139" t="s">
        <v>33</v>
      </c>
      <c r="C25" s="140"/>
      <c r="D25" s="143">
        <v>1.3</v>
      </c>
      <c r="E25" s="144"/>
      <c r="F25" s="141">
        <f>48.081732872686%*1.3/D25</f>
        <v>0.48081732872685995</v>
      </c>
      <c r="G25" s="142"/>
      <c r="H25" s="145">
        <v>6</v>
      </c>
      <c r="I25" s="145"/>
      <c r="J25" s="145" t="s">
        <v>25</v>
      </c>
      <c r="W25" s="4"/>
    </row>
    <row r="26" spans="2:23" ht="15" customHeight="1" x14ac:dyDescent="0.25">
      <c r="B26" s="119" t="s">
        <v>3</v>
      </c>
      <c r="C26" s="120"/>
      <c r="D26" s="123">
        <v>3</v>
      </c>
      <c r="E26" s="124"/>
      <c r="F26" s="121">
        <f>36.6666666666667%*3/D26</f>
        <v>0.36666666666666697</v>
      </c>
      <c r="G26" s="122"/>
      <c r="H26" s="145">
        <v>5</v>
      </c>
      <c r="I26" s="145">
        <v>2</v>
      </c>
      <c r="J26" s="145">
        <v>12</v>
      </c>
      <c r="W26" s="4"/>
    </row>
    <row r="27" spans="2:23" ht="15" customHeight="1" x14ac:dyDescent="0.25">
      <c r="B27" s="102" t="s">
        <v>11</v>
      </c>
      <c r="C27" s="102"/>
      <c r="D27" s="117">
        <v>1.5</v>
      </c>
      <c r="E27" s="118"/>
      <c r="F27" s="59">
        <f>35.8868998840797%*1.5/D27</f>
        <v>0.35886899884079709</v>
      </c>
      <c r="G27" s="59"/>
      <c r="H27" s="145">
        <v>6</v>
      </c>
      <c r="I27" s="145"/>
      <c r="J27" s="145" t="s">
        <v>25</v>
      </c>
      <c r="W27" s="4"/>
    </row>
    <row r="28" spans="2:23" ht="15" customHeight="1" x14ac:dyDescent="0.25">
      <c r="B28" s="133" t="s">
        <v>23</v>
      </c>
      <c r="C28" s="134"/>
      <c r="D28" s="137">
        <v>3</v>
      </c>
      <c r="E28" s="138"/>
      <c r="F28" s="131">
        <f>15.2400327600018%*3/D28</f>
        <v>0.15240032760001798</v>
      </c>
      <c r="G28" s="132"/>
      <c r="H28" s="145">
        <v>5</v>
      </c>
      <c r="I28" s="145">
        <v>1</v>
      </c>
      <c r="J28" s="145">
        <v>26</v>
      </c>
      <c r="W28" s="4"/>
    </row>
    <row r="29" spans="2:23" ht="15" customHeight="1" x14ac:dyDescent="0.25">
      <c r="B29" s="125" t="s">
        <v>24</v>
      </c>
      <c r="C29" s="126"/>
      <c r="D29" s="129">
        <v>3</v>
      </c>
      <c r="E29" s="130"/>
      <c r="F29" s="127">
        <f>13.4855448152807%*3/D29</f>
        <v>0.13485544815280701</v>
      </c>
      <c r="G29" s="128"/>
      <c r="H29" s="145">
        <v>5</v>
      </c>
      <c r="I29" s="145">
        <v>1</v>
      </c>
      <c r="J29" s="145">
        <v>25</v>
      </c>
    </row>
    <row r="30" spans="2:23" ht="15" customHeight="1" x14ac:dyDescent="0.25"/>
    <row r="31" spans="2:23" ht="15" customHeight="1" thickBot="1" x14ac:dyDescent="0.3"/>
    <row r="32" spans="2:23" ht="15" customHeight="1" x14ac:dyDescent="0.25">
      <c r="B32" s="17"/>
      <c r="C32" s="17"/>
      <c r="D32" s="17"/>
      <c r="E32" s="17"/>
      <c r="F32" s="17"/>
      <c r="G32" s="18"/>
      <c r="H32" s="18"/>
      <c r="I32" s="18"/>
      <c r="J32" s="19"/>
      <c r="K32" s="19"/>
      <c r="L32" s="19"/>
    </row>
    <row r="33" spans="2:13" ht="15" customHeight="1" x14ac:dyDescent="0.25"/>
    <row r="34" spans="2:13" ht="15" customHeight="1" x14ac:dyDescent="0.2">
      <c r="B34" s="78" t="s">
        <v>26</v>
      </c>
      <c r="C34" s="79"/>
      <c r="D34" s="79"/>
      <c r="E34" s="79"/>
      <c r="F34" s="79"/>
      <c r="G34" s="79"/>
      <c r="H34" s="79"/>
      <c r="I34" s="79"/>
      <c r="J34" s="79"/>
      <c r="K34" s="79"/>
      <c r="L34" s="80"/>
    </row>
    <row r="35" spans="2:13" ht="15" customHeight="1" x14ac:dyDescent="0.2"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6"/>
    </row>
    <row r="36" spans="2:13" ht="15" customHeight="1" x14ac:dyDescent="0.25">
      <c r="G36" s="3"/>
      <c r="H36" s="3"/>
      <c r="I36" s="3"/>
      <c r="J36" s="3"/>
      <c r="K36" s="3"/>
      <c r="L36" s="3"/>
      <c r="M36" s="3"/>
    </row>
    <row r="37" spans="2:13" ht="15" customHeight="1" x14ac:dyDescent="0.25">
      <c r="B37" s="75" t="s">
        <v>4</v>
      </c>
      <c r="C37" s="76"/>
      <c r="D37" s="76"/>
      <c r="E37" s="76"/>
      <c r="F37" s="76"/>
      <c r="G37" s="76"/>
      <c r="H37" s="76"/>
      <c r="I37" s="76"/>
      <c r="J37" s="76"/>
      <c r="K37" s="76"/>
      <c r="L37" s="77"/>
      <c r="M37" s="3"/>
    </row>
  </sheetData>
  <sheetProtection algorithmName="SHA-512" hashValue="p5HR/GJgweCYxCjqVgU7vPquxuk1r4STFA1fkNbOJp1c/zBPesrKE5ISrwqPAYH+3PsN4Re/uwE2S0fue/D1yA==" saltValue="qyLl3HmhPq9079I8Px+EXA==" spinCount="100000" sheet="1" formatRows="0" selectLockedCells="1"/>
  <sortState ref="B25:J26">
    <sortCondition ref="D25:D26"/>
  </sortState>
  <mergeCells count="48">
    <mergeCell ref="D24:E24"/>
    <mergeCell ref="D28:E28"/>
    <mergeCell ref="B27:C27"/>
    <mergeCell ref="F27:G27"/>
    <mergeCell ref="B25:C25"/>
    <mergeCell ref="F25:G25"/>
    <mergeCell ref="D25:E25"/>
    <mergeCell ref="B24:C24"/>
    <mergeCell ref="F24:G24"/>
    <mergeCell ref="B37:L37"/>
    <mergeCell ref="D27:E27"/>
    <mergeCell ref="B34:L35"/>
    <mergeCell ref="B26:C26"/>
    <mergeCell ref="F26:G26"/>
    <mergeCell ref="D26:E26"/>
    <mergeCell ref="B29:C29"/>
    <mergeCell ref="F29:G29"/>
    <mergeCell ref="D29:E29"/>
    <mergeCell ref="F28:G28"/>
    <mergeCell ref="B28:C28"/>
    <mergeCell ref="B6:C6"/>
    <mergeCell ref="B7:C7"/>
    <mergeCell ref="B23:C23"/>
    <mergeCell ref="F23:G23"/>
    <mergeCell ref="B8:C8"/>
    <mergeCell ref="B9:C9"/>
    <mergeCell ref="B10:C10"/>
    <mergeCell ref="B11:C11"/>
    <mergeCell ref="B12:C12"/>
    <mergeCell ref="B13:C13"/>
    <mergeCell ref="B16:L17"/>
    <mergeCell ref="D22:E22"/>
    <mergeCell ref="D23:E23"/>
    <mergeCell ref="B22:C22"/>
    <mergeCell ref="F22:G22"/>
    <mergeCell ref="B2:C2"/>
    <mergeCell ref="F2:F3"/>
    <mergeCell ref="B3:C3"/>
    <mergeCell ref="B4:C4"/>
    <mergeCell ref="B5:C5"/>
    <mergeCell ref="I2:I3"/>
    <mergeCell ref="J2:J3"/>
    <mergeCell ref="K2:K3"/>
    <mergeCell ref="L2:L3"/>
    <mergeCell ref="D2:D3"/>
    <mergeCell ref="E2:E3"/>
    <mergeCell ref="H2:H3"/>
    <mergeCell ref="G2:G3"/>
  </mergeCells>
  <conditionalFormatting sqref="B4:L13">
    <cfRule type="expression" dxfId="18" priority="4">
      <formula>IF($A4=10,TRUE,FALSE)</formula>
    </cfRule>
    <cfRule type="expression" dxfId="17" priority="5">
      <formula>IF($A4=9,TRUE,FALSE)</formula>
    </cfRule>
    <cfRule type="expression" dxfId="16" priority="6">
      <formula>IF($A4=8,TRUE,FALSE)</formula>
    </cfRule>
    <cfRule type="expression" dxfId="15" priority="7">
      <formula>IF($A4=7,TRUE,FALSE)</formula>
    </cfRule>
    <cfRule type="expression" dxfId="14" priority="8">
      <formula>IF($A4=6,TRUE,FALSE)</formula>
    </cfRule>
    <cfRule type="expression" dxfId="13" priority="9">
      <formula>IF($A4=5,TRUE,FALSE)</formula>
    </cfRule>
    <cfRule type="expression" dxfId="12" priority="10">
      <formula>IF($A4=4,TRUE,FALSE)</formula>
    </cfRule>
    <cfRule type="expression" dxfId="11" priority="11">
      <formula>IF($A4=3,TRUE,FALSE)</formula>
    </cfRule>
    <cfRule type="expression" dxfId="10" priority="12">
      <formula>IF($A4=2,TRUE,FALSE)</formula>
    </cfRule>
    <cfRule type="expression" dxfId="9" priority="13">
      <formula>IF($A4=1,TRUE,FALSE)</formula>
    </cfRule>
  </conditionalFormatting>
  <conditionalFormatting sqref="C14">
    <cfRule type="cellIs" dxfId="8" priority="14" operator="greaterThanOrEqual">
      <formula>0.1</formula>
    </cfRule>
    <cfRule type="cellIs" dxfId="7" priority="15" operator="greaterThanOrEqual">
      <formula>0</formula>
    </cfRule>
    <cfRule type="cellIs" dxfId="6" priority="16" stopIfTrue="1" operator="lessThan">
      <formula>0</formula>
    </cfRule>
  </conditionalFormatting>
  <conditionalFormatting sqref="E4:E13">
    <cfRule type="expression" dxfId="5" priority="37">
      <formula>IF(VLOOKUP(B4,$B$23:$J$29,8,FALSE)=0,TRUE,FALSE)</formula>
    </cfRule>
  </conditionalFormatting>
  <conditionalFormatting sqref="K14">
    <cfRule type="expression" dxfId="4" priority="17">
      <formula>IF(K14&gt;=10,TRUE,FALSE)</formula>
    </cfRule>
    <cfRule type="expression" dxfId="3" priority="18">
      <formula>IF(K14&gt;=1,TRUE,FALSE)</formula>
    </cfRule>
    <cfRule type="cellIs" dxfId="2" priority="19" stopIfTrue="1" operator="greaterThanOrEqual">
      <formula>0.6</formula>
    </cfRule>
    <cfRule type="cellIs" dxfId="1" priority="20" stopIfTrue="1" operator="greaterThanOrEqual">
      <formula>0.4</formula>
    </cfRule>
    <cfRule type="cellIs" dxfId="0" priority="21" stopIfTrue="1" operator="lessThan">
      <formula>0.4</formula>
    </cfRule>
  </conditionalFormatting>
  <dataValidations count="5">
    <dataValidation type="decimal" allowBlank="1" showInputMessage="1" showErrorMessage="1" sqref="I4:I13">
      <formula1>0</formula1>
      <formula2>10000</formula2>
    </dataValidation>
    <dataValidation type="whole" allowBlank="1" showInputMessage="1" showErrorMessage="1" sqref="D4:F13">
      <formula1>0</formula1>
      <formula2>10000</formula2>
    </dataValidation>
    <dataValidation type="decimal" operator="greaterThanOrEqual" allowBlank="1" showInputMessage="1" showErrorMessage="1" sqref="B3:C3">
      <formula1>0.01</formula1>
    </dataValidation>
    <dataValidation type="decimal" allowBlank="1" showInputMessage="1" showErrorMessage="1" sqref="D23:D29 F23:F29 G23:G24 G27:G29">
      <formula1>0.01</formula1>
      <formula2>100</formula2>
    </dataValidation>
    <dataValidation type="list" allowBlank="1" showInputMessage="1" showErrorMessage="1" sqref="B4:C13">
      <formula1>$B$23:$B$29</formula1>
    </dataValidation>
  </dataValidations>
  <pageMargins left="0.39370078740157483" right="0.39370078740157483" top="0.59055118110236227" bottom="0.59055118110236227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Tippgemeinschaft (Einzeltipps)</vt:lpstr>
      <vt:lpstr>Tippgemeinschaft (Vollsysteme)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Ziegler</dc:creator>
  <cp:lastModifiedBy>Oliver</cp:lastModifiedBy>
  <dcterms:created xsi:type="dcterms:W3CDTF">2017-09-27T16:40:48Z</dcterms:created>
  <dcterms:modified xsi:type="dcterms:W3CDTF">2023-10-29T13:17:48Z</dcterms:modified>
</cp:coreProperties>
</file>